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https://alcaldiabogota-my.sharepoint.com/personal/njmoreno_alcaldiabogota_gov_co/Documents/2023/3. Tienda Virtual del Estado Colombiano/5. Combustible/"/>
    </mc:Choice>
  </mc:AlternateContent>
  <xr:revisionPtr revIDLastSave="0" documentId="8_{56812584-2EF1-4D28-B89E-1BE9F023908C}" xr6:coauthVersionLast="47" xr6:coauthVersionMax="47" xr10:uidLastSave="{00000000-0000-0000-0000-000000000000}"/>
  <bookViews>
    <workbookView xWindow="-120" yWindow="-120" windowWidth="29040" windowHeight="15720" firstSheet="1" activeTab="1" xr2:uid="{2128988A-2F8F-43AB-99DF-10F6CF11A9F2}"/>
  </bookViews>
  <sheets>
    <sheet name="Hoja1" sheetId="1" state="hidden" r:id="rId1"/>
    <sheet name="Hoja2 (financiera)"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7" i="4" l="1"/>
  <c r="J12" i="4"/>
  <c r="F9" i="4" l="1"/>
  <c r="F12" i="4"/>
  <c r="B18" i="4"/>
  <c r="F17" i="4"/>
  <c r="D17" i="4"/>
  <c r="D16" i="4"/>
  <c r="D15" i="4"/>
  <c r="F14" i="4"/>
  <c r="D14" i="4"/>
  <c r="D13" i="4"/>
  <c r="D12" i="4"/>
  <c r="F15" i="4"/>
  <c r="D11" i="4"/>
  <c r="F10" i="4"/>
  <c r="D10" i="4"/>
  <c r="D9" i="4"/>
  <c r="F8" i="4"/>
  <c r="D8" i="4"/>
  <c r="F7" i="4"/>
  <c r="D7" i="4"/>
  <c r="F16" i="4"/>
  <c r="D6" i="4"/>
  <c r="F5" i="4"/>
  <c r="D5" i="4"/>
  <c r="F4" i="4"/>
  <c r="D4" i="4"/>
  <c r="F3" i="4"/>
  <c r="D3" i="4"/>
  <c r="G5" i="4" l="1"/>
  <c r="G16" i="4"/>
  <c r="G7" i="4"/>
  <c r="G3" i="4"/>
  <c r="D18" i="4"/>
  <c r="G8" i="4"/>
  <c r="G17" i="4"/>
  <c r="G15" i="4"/>
  <c r="G9" i="4"/>
  <c r="G10" i="4"/>
  <c r="G14" i="4"/>
  <c r="G12" i="4"/>
  <c r="G4" i="4"/>
  <c r="F6" i="4"/>
  <c r="G6" i="4" s="1"/>
  <c r="F11" i="4"/>
  <c r="G11" i="4" s="1"/>
  <c r="F13" i="4"/>
  <c r="G13" i="4" s="1"/>
  <c r="G18" i="4" l="1"/>
  <c r="D20" i="4" s="1"/>
  <c r="O26" i="1" l="1"/>
  <c r="S14" i="1"/>
  <c r="R14" i="1"/>
  <c r="P21" i="1"/>
  <c r="P20" i="1"/>
  <c r="P19" i="1"/>
  <c r="P18" i="1"/>
  <c r="P17" i="1"/>
  <c r="P16" i="1"/>
  <c r="P15" i="1"/>
  <c r="P13" i="1"/>
  <c r="P12" i="1"/>
  <c r="P11" i="1"/>
  <c r="P10" i="1"/>
  <c r="P9" i="1"/>
  <c r="P8" i="1"/>
  <c r="P7" i="1"/>
  <c r="P6" i="1"/>
  <c r="P5" i="1"/>
  <c r="P4" i="1"/>
  <c r="M21" i="1"/>
  <c r="M20" i="1"/>
  <c r="M19" i="1"/>
  <c r="M18" i="1"/>
  <c r="M17" i="1"/>
  <c r="M16" i="1"/>
  <c r="M15" i="1"/>
  <c r="M13" i="1"/>
  <c r="M12" i="1"/>
  <c r="M11" i="1"/>
  <c r="M10" i="1"/>
  <c r="M9" i="1"/>
  <c r="M8" i="1"/>
  <c r="M7" i="1"/>
  <c r="M6" i="1"/>
  <c r="M5" i="1"/>
  <c r="M4" i="1"/>
  <c r="L21" i="1"/>
  <c r="L20" i="1"/>
  <c r="L19" i="1"/>
  <c r="L18" i="1"/>
  <c r="L17" i="1"/>
  <c r="L16" i="1"/>
  <c r="L15" i="1"/>
  <c r="L13" i="1"/>
  <c r="L12" i="1"/>
  <c r="L11" i="1"/>
  <c r="L10" i="1"/>
  <c r="L9" i="1"/>
  <c r="L8" i="1"/>
  <c r="L7" i="1"/>
  <c r="L6" i="1"/>
  <c r="L5" i="1"/>
  <c r="L4" i="1"/>
  <c r="O21" i="1"/>
  <c r="S21" i="1" s="1"/>
  <c r="O20" i="1"/>
  <c r="S20" i="1" s="1"/>
  <c r="O19" i="1"/>
  <c r="S19" i="1" s="1"/>
  <c r="O18" i="1"/>
  <c r="S18" i="1" s="1"/>
  <c r="O17" i="1"/>
  <c r="R17" i="1" s="1"/>
  <c r="O16" i="1"/>
  <c r="R16" i="1" s="1"/>
  <c r="O15" i="1"/>
  <c r="S15" i="1" s="1"/>
  <c r="O13" i="1"/>
  <c r="S13" i="1" s="1"/>
  <c r="O12" i="1"/>
  <c r="S12" i="1" s="1"/>
  <c r="O11" i="1"/>
  <c r="S11" i="1" s="1"/>
  <c r="O10" i="1"/>
  <c r="S10" i="1" s="1"/>
  <c r="O9" i="1"/>
  <c r="R9" i="1" s="1"/>
  <c r="O8" i="1"/>
  <c r="R8" i="1" s="1"/>
  <c r="O7" i="1"/>
  <c r="S7" i="1" s="1"/>
  <c r="O6" i="1"/>
  <c r="S6" i="1" s="1"/>
  <c r="O5" i="1"/>
  <c r="S5" i="1" s="1"/>
  <c r="O4" i="1"/>
  <c r="S4" i="1" s="1"/>
  <c r="J22" i="1"/>
  <c r="P28" i="1" s="1"/>
  <c r="D22" i="1"/>
  <c r="D23" i="1" s="1"/>
  <c r="F22" i="1"/>
  <c r="F23" i="1" s="1"/>
  <c r="H22" i="1"/>
  <c r="H23" i="1" s="1"/>
  <c r="P27" i="1" l="1"/>
  <c r="J23" i="1"/>
  <c r="R10" i="1"/>
  <c r="R18" i="1"/>
  <c r="S8" i="1"/>
  <c r="S16" i="1"/>
  <c r="R11" i="1"/>
  <c r="R19" i="1"/>
  <c r="S9" i="1"/>
  <c r="S17" i="1"/>
  <c r="R4" i="1"/>
  <c r="R12" i="1"/>
  <c r="R20" i="1"/>
  <c r="R5" i="1"/>
  <c r="R13" i="1"/>
  <c r="R21" i="1"/>
  <c r="R6" i="1"/>
  <c r="R7" i="1"/>
  <c r="R15" i="1"/>
  <c r="P22" i="1"/>
  <c r="O22" i="1"/>
  <c r="S22" i="1" l="1"/>
  <c r="R22" i="1"/>
  <c r="R23" i="1" l="1"/>
  <c r="R33" i="1"/>
</calcChain>
</file>

<file path=xl/sharedStrings.xml><?xml version="1.0" encoding="utf-8"?>
<sst xmlns="http://schemas.openxmlformats.org/spreadsheetml/2006/main" count="121" uniqueCount="66">
  <si>
    <t>Placa</t>
  </si>
  <si>
    <t>Precio Especial</t>
  </si>
  <si>
    <t>OKZ959</t>
  </si>
  <si>
    <t>OBI770</t>
  </si>
  <si>
    <t>OBG527</t>
  </si>
  <si>
    <t>OLO563</t>
  </si>
  <si>
    <t>OKZ914</t>
  </si>
  <si>
    <t>OBI772</t>
  </si>
  <si>
    <t>OBI773</t>
  </si>
  <si>
    <t>OBH309</t>
  </si>
  <si>
    <t>OLO562</t>
  </si>
  <si>
    <t>OLM971</t>
  </si>
  <si>
    <t>OBI771</t>
  </si>
  <si>
    <t>OBG442</t>
  </si>
  <si>
    <t>OBI720</t>
  </si>
  <si>
    <t>OLM972</t>
  </si>
  <si>
    <t>OBH314</t>
  </si>
  <si>
    <t>OBI768</t>
  </si>
  <si>
    <t>OBG531</t>
  </si>
  <si>
    <t>Producto</t>
  </si>
  <si>
    <t>CORRIENTE</t>
  </si>
  <si>
    <t>A.C.P.M.</t>
  </si>
  <si>
    <t>KWP969</t>
  </si>
  <si>
    <t>DICIEMBRE</t>
  </si>
  <si>
    <t>ENERO</t>
  </si>
  <si>
    <t>FEBRERO</t>
  </si>
  <si>
    <t>MARZO</t>
  </si>
  <si>
    <t>ASIGNDA EN FEBRERO</t>
  </si>
  <si>
    <t>promedio simple</t>
  </si>
  <si>
    <t>media armónica</t>
  </si>
  <si>
    <t>PRECIO</t>
  </si>
  <si>
    <t>FACTURACIÓN TOTAL</t>
  </si>
  <si>
    <t>TALLER</t>
  </si>
  <si>
    <t>BAJA</t>
  </si>
  <si>
    <t>SALDO FINAL</t>
  </si>
  <si>
    <t>PROYECCIÓN MAYO</t>
  </si>
  <si>
    <t>PROYECCIÓN JUNIO</t>
  </si>
  <si>
    <t>PROYECCIÓN NUEVO CONTRATO</t>
  </si>
  <si>
    <t>JULIO A DICIEMBRE</t>
  </si>
  <si>
    <t>ENERO A JUNIO 2023</t>
  </si>
  <si>
    <t>SALDO DEL CONTRATO 27/04/2022</t>
  </si>
  <si>
    <t>factura 1 quincena de abril</t>
  </si>
  <si>
    <t>PROYECCIÓN 2 quincena Abril</t>
  </si>
  <si>
    <t>EN PAA</t>
  </si>
  <si>
    <t>MARZO SERVICIOS AUMENTADOS DE CONSUMO POR TRABAJO ADICIONAL ELECCIONES</t>
  </si>
  <si>
    <t>ALCANZA PARA COMPLETAR LA SEGUNDA QUINCENA DE JUNIO</t>
  </si>
  <si>
    <t xml:space="preserve">PROYECCIÓN PRESUPUESTO </t>
  </si>
  <si>
    <t xml:space="preserve">PLAZO </t>
  </si>
  <si>
    <t>Tipo combustible</t>
  </si>
  <si>
    <t>TOTAL</t>
  </si>
  <si>
    <t>Total proyectado</t>
  </si>
  <si>
    <t>Colchon presupuestal</t>
  </si>
  <si>
    <t>DETERMINACIÓN PRECIO DEL GALÓN DE ACUERDO CON EL AMP</t>
  </si>
  <si>
    <t>PRECIO CATEGORÍA A - GASOLINA</t>
  </si>
  <si>
    <t>Valor Con Estampillas</t>
  </si>
  <si>
    <t>PRECIO CATEGORÍA A - DIESEL</t>
  </si>
  <si>
    <t xml:space="preserve">OBG442 </t>
  </si>
  <si>
    <t xml:space="preserve">Proyección </t>
  </si>
  <si>
    <t>Descuento ofrecido Margen Mayorista</t>
  </si>
  <si>
    <t>Valor presupuesto contratación 2023</t>
  </si>
  <si>
    <t>https://www.creg.gov.co/sectores-que-regulamos/combustibles-liquidos/estructura-tarifaria-0/precios-de-los-combustibles</t>
  </si>
  <si>
    <t>Precio galón MinMinas (Febrero 2023)</t>
  </si>
  <si>
    <t>TOPE COMBUSTIBLE MENSUAL 2023</t>
  </si>
  <si>
    <t>Vr unitario Febrero 2023</t>
  </si>
  <si>
    <t>Valor proyectado en meses</t>
  </si>
  <si>
    <t>Teniendo en cuenta que el precio de la gasolina es bastante dinámico y que los vehículos que prestan el servicio para la entidad pueden tener modificaciones en el margen de consumo, de conformidad con las necesidades que se deban atender, se ha proyectado un "colchón presupuestal" de $ 3.056.847 por medio del cual se puedan atender estas variaciones en la proyección inicial del servicio.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</si>
</sst>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43" formatCode="_-* #,##0.00_-;\-* #,##0.00_-;_-* &quot;-&quot;??_-;_-@_-"/>
    <numFmt numFmtId="164" formatCode="0.00_ ;\-0.00\ "/>
    <numFmt numFmtId="165" formatCode="_(&quot;$&quot;\ * #,##0_);_(&quot;$&quot;\ * \(#,##0\);_(&quot;$&quot;\ * &quot;-&quot;??_);_(@_)"/>
    <numFmt numFmtId="166" formatCode="_-&quot;$&quot;\ * #,##0_-;\-&quot;$&quot;\ * #,##0_-;_-&quot;$&quot;\ * &quot;-&quot;??_-;_-@_-"/>
  </numFmts>
  <fonts count="20" x14ac:knownFonts="1">
    <font>
      <sz val="11"/>
      <color theme="1"/>
      <name val="Calibri"/>
      <family val="2"/>
      <scheme val="minor"/>
    </font>
    <font>
      <sz val="11"/>
      <color theme="1"/>
      <name val="Calibri"/>
      <family val="2"/>
      <scheme val="minor"/>
    </font>
    <font>
      <b/>
      <sz val="8"/>
      <name val="Arial"/>
      <family val="2"/>
    </font>
    <font>
      <b/>
      <sz val="8"/>
      <color theme="1"/>
      <name val="Arial"/>
      <family val="2"/>
    </font>
    <font>
      <sz val="8"/>
      <name val="Arial"/>
      <family val="2"/>
    </font>
    <font>
      <sz val="8"/>
      <color theme="1"/>
      <name val="Arial"/>
      <family val="2"/>
    </font>
    <font>
      <sz val="6"/>
      <name val="Arial"/>
      <family val="2"/>
    </font>
    <font>
      <sz val="8"/>
      <color rgb="FFFF0000"/>
      <name val="Arial"/>
      <family val="2"/>
    </font>
    <font>
      <b/>
      <sz val="8"/>
      <color rgb="FFFF0000"/>
      <name val="Arial"/>
      <family val="2"/>
    </font>
    <font>
      <sz val="7"/>
      <color theme="1"/>
      <name val="Arial"/>
      <family val="2"/>
    </font>
    <font>
      <b/>
      <sz val="7"/>
      <color rgb="FFFF0000"/>
      <name val="Arial"/>
      <family val="2"/>
    </font>
    <font>
      <b/>
      <sz val="11"/>
      <color theme="0"/>
      <name val="Calibri"/>
      <family val="2"/>
      <scheme val="minor"/>
    </font>
    <font>
      <b/>
      <sz val="11"/>
      <color theme="1"/>
      <name val="Calibri"/>
      <family val="2"/>
      <scheme val="minor"/>
    </font>
    <font>
      <sz val="10"/>
      <name val="Arial"/>
      <family val="2"/>
    </font>
    <font>
      <b/>
      <sz val="10"/>
      <color theme="0"/>
      <name val="Calibri Light"/>
      <family val="1"/>
      <scheme val="major"/>
    </font>
    <font>
      <sz val="10"/>
      <name val="Calibri Light"/>
      <family val="2"/>
      <scheme val="major"/>
    </font>
    <font>
      <b/>
      <sz val="10"/>
      <name val="Calibri Light"/>
      <family val="1"/>
      <scheme val="major"/>
    </font>
    <font>
      <b/>
      <sz val="10"/>
      <name val="Calibri Light"/>
      <family val="2"/>
      <scheme val="major"/>
    </font>
    <font>
      <sz val="10"/>
      <color rgb="FF7030A0"/>
      <name val="Calibri Light"/>
      <family val="2"/>
      <scheme val="major"/>
    </font>
    <font>
      <u/>
      <sz val="11"/>
      <color theme="10"/>
      <name val="Calibri"/>
      <family val="2"/>
      <scheme val="minor"/>
    </font>
  </fonts>
  <fills count="12">
    <fill>
      <patternFill patternType="none"/>
    </fill>
    <fill>
      <patternFill patternType="gray125"/>
    </fill>
    <fill>
      <patternFill patternType="solid">
        <fgColor theme="9" tint="0.79998168889431442"/>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bgColor indexed="64"/>
      </patternFill>
    </fill>
    <fill>
      <patternFill patternType="solid">
        <fgColor theme="0" tint="-0.499984740745262"/>
        <bgColor indexed="64"/>
      </patternFill>
    </fill>
    <fill>
      <patternFill patternType="solid">
        <fgColor theme="0"/>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rgb="FFFFFF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right style="thin">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13" fillId="0" borderId="0"/>
    <xf numFmtId="0" fontId="19" fillId="0" borderId="0" applyNumberFormat="0" applyFill="0" applyBorder="0" applyAlignment="0" applyProtection="0"/>
  </cellStyleXfs>
  <cellXfs count="133">
    <xf numFmtId="0" fontId="0" fillId="0" borderId="0" xfId="0"/>
    <xf numFmtId="0" fontId="4" fillId="0" borderId="0" xfId="2" applyNumberFormat="1" applyFont="1" applyFill="1" applyBorder="1" applyAlignment="1">
      <alignment horizontal="center"/>
    </xf>
    <xf numFmtId="0" fontId="5" fillId="0" borderId="0" xfId="0" applyFont="1"/>
    <xf numFmtId="0" fontId="4" fillId="0" borderId="0" xfId="0" applyFont="1" applyAlignment="1">
      <alignment horizontal="center" vertical="center"/>
    </xf>
    <xf numFmtId="0" fontId="4" fillId="0" borderId="2" xfId="2" applyNumberFormat="1" applyFont="1" applyFill="1" applyBorder="1" applyAlignment="1">
      <alignment horizontal="center"/>
    </xf>
    <xf numFmtId="0" fontId="4" fillId="0" borderId="4" xfId="2" applyNumberFormat="1" applyFont="1" applyFill="1" applyBorder="1" applyAlignment="1">
      <alignment horizontal="center"/>
    </xf>
    <xf numFmtId="0" fontId="4" fillId="0" borderId="2" xfId="0" applyFont="1" applyBorder="1" applyAlignment="1">
      <alignment horizontal="center" vertical="center"/>
    </xf>
    <xf numFmtId="43" fontId="4" fillId="2" borderId="1" xfId="1" applyFont="1" applyFill="1" applyBorder="1" applyAlignment="1">
      <alignment horizontal="center" vertical="center"/>
    </xf>
    <xf numFmtId="43" fontId="4" fillId="2" borderId="3" xfId="1" applyFont="1" applyFill="1" applyBorder="1" applyAlignment="1">
      <alignment horizontal="center" vertical="center"/>
    </xf>
    <xf numFmtId="43" fontId="4" fillId="3" borderId="2" xfId="1" applyFont="1" applyFill="1" applyBorder="1" applyAlignment="1">
      <alignment horizontal="center"/>
    </xf>
    <xf numFmtId="43" fontId="4" fillId="3" borderId="12" xfId="1" applyFont="1" applyFill="1" applyBorder="1" applyAlignment="1">
      <alignment horizontal="center"/>
    </xf>
    <xf numFmtId="43" fontId="4" fillId="4" borderId="1" xfId="1" applyFont="1" applyFill="1" applyBorder="1" applyAlignment="1">
      <alignment horizontal="center" vertical="center"/>
    </xf>
    <xf numFmtId="43" fontId="4" fillId="4" borderId="12" xfId="1" applyFont="1" applyFill="1" applyBorder="1" applyAlignment="1">
      <alignment horizontal="center" vertical="center"/>
    </xf>
    <xf numFmtId="43" fontId="4" fillId="5" borderId="2" xfId="1" applyFont="1" applyFill="1" applyBorder="1" applyAlignment="1">
      <alignment horizontal="center" vertical="center"/>
    </xf>
    <xf numFmtId="43" fontId="5" fillId="5" borderId="3" xfId="1" applyFont="1" applyFill="1" applyBorder="1"/>
    <xf numFmtId="43" fontId="5" fillId="2" borderId="3" xfId="1" applyFont="1" applyFill="1" applyBorder="1"/>
    <xf numFmtId="43" fontId="6" fillId="2" borderId="5" xfId="1" applyFont="1" applyFill="1" applyBorder="1" applyAlignment="1">
      <alignment horizontal="center" vertical="center"/>
    </xf>
    <xf numFmtId="43" fontId="2" fillId="2" borderId="6" xfId="1" applyFont="1" applyFill="1" applyBorder="1" applyAlignment="1">
      <alignment horizontal="center" vertical="center"/>
    </xf>
    <xf numFmtId="43" fontId="6" fillId="3" borderId="5" xfId="1" applyFont="1" applyFill="1" applyBorder="1" applyAlignment="1">
      <alignment horizontal="center" vertical="center"/>
    </xf>
    <xf numFmtId="43" fontId="2" fillId="3" borderId="13" xfId="1" applyFont="1" applyFill="1" applyBorder="1" applyAlignment="1">
      <alignment horizontal="center" vertical="center"/>
    </xf>
    <xf numFmtId="43" fontId="4" fillId="4" borderId="5" xfId="1" applyFont="1" applyFill="1" applyBorder="1" applyAlignment="1">
      <alignment horizontal="center" vertical="center"/>
    </xf>
    <xf numFmtId="43" fontId="4" fillId="4" borderId="13" xfId="1" applyFont="1" applyFill="1" applyBorder="1" applyAlignment="1">
      <alignment horizontal="center" vertical="center"/>
    </xf>
    <xf numFmtId="43" fontId="4" fillId="5" borderId="4" xfId="1" applyFont="1" applyFill="1" applyBorder="1" applyAlignment="1">
      <alignment horizontal="center" vertical="center"/>
    </xf>
    <xf numFmtId="43" fontId="5" fillId="5" borderId="6" xfId="1" applyFont="1" applyFill="1" applyBorder="1"/>
    <xf numFmtId="43" fontId="4" fillId="0" borderId="0" xfId="1" applyFont="1" applyFill="1" applyBorder="1" applyAlignment="1">
      <alignment horizontal="center" vertical="center"/>
    </xf>
    <xf numFmtId="43" fontId="2" fillId="0" borderId="0" xfId="1" applyFont="1" applyFill="1" applyBorder="1" applyAlignment="1">
      <alignment horizontal="center" vertical="center"/>
    </xf>
    <xf numFmtId="43" fontId="5" fillId="0" borderId="0" xfId="1" applyFont="1" applyFill="1"/>
    <xf numFmtId="43" fontId="4" fillId="0" borderId="0" xfId="1" applyFont="1" applyFill="1" applyBorder="1" applyAlignment="1">
      <alignment horizontal="center"/>
    </xf>
    <xf numFmtId="43" fontId="5" fillId="0" borderId="0" xfId="1" applyFont="1" applyFill="1" applyBorder="1"/>
    <xf numFmtId="43" fontId="3" fillId="0" borderId="0" xfId="1" applyFont="1" applyFill="1" applyBorder="1"/>
    <xf numFmtId="43" fontId="7" fillId="3" borderId="12" xfId="1" applyFont="1" applyFill="1" applyBorder="1" applyAlignment="1">
      <alignment horizontal="center"/>
    </xf>
    <xf numFmtId="43" fontId="5" fillId="0" borderId="0" xfId="0" applyNumberFormat="1" applyFont="1"/>
    <xf numFmtId="0" fontId="3" fillId="0" borderId="0" xfId="0" applyFont="1" applyAlignment="1">
      <alignment horizontal="center" vertical="center" wrapText="1"/>
    </xf>
    <xf numFmtId="43" fontId="8" fillId="3" borderId="12" xfId="1" applyFont="1" applyFill="1" applyBorder="1" applyAlignment="1">
      <alignment horizontal="center"/>
    </xf>
    <xf numFmtId="43" fontId="8" fillId="2" borderId="3" xfId="1" applyFont="1" applyFill="1" applyBorder="1" applyAlignment="1">
      <alignment horizontal="center" vertical="center"/>
    </xf>
    <xf numFmtId="43" fontId="8" fillId="5" borderId="3" xfId="1" applyFont="1" applyFill="1" applyBorder="1"/>
    <xf numFmtId="43" fontId="8" fillId="2" borderId="3" xfId="1" applyFont="1" applyFill="1" applyBorder="1"/>
    <xf numFmtId="43" fontId="8" fillId="4" borderId="12" xfId="1" applyFont="1" applyFill="1" applyBorder="1" applyAlignment="1">
      <alignment horizontal="center" vertical="center"/>
    </xf>
    <xf numFmtId="43" fontId="8" fillId="0" borderId="0" xfId="1" applyFont="1" applyFill="1" applyBorder="1"/>
    <xf numFmtId="43" fontId="7" fillId="0" borderId="0" xfId="1" applyFont="1" applyFill="1" applyBorder="1" applyAlignment="1">
      <alignment horizontal="center"/>
    </xf>
    <xf numFmtId="43" fontId="5" fillId="5" borderId="2" xfId="1" applyFont="1" applyFill="1" applyBorder="1" applyAlignment="1">
      <alignment horizontal="center" vertical="center"/>
    </xf>
    <xf numFmtId="43" fontId="4" fillId="0" borderId="0" xfId="1" applyFont="1" applyFill="1" applyBorder="1"/>
    <xf numFmtId="10" fontId="5" fillId="0" borderId="0" xfId="0" applyNumberFormat="1" applyFont="1" applyAlignment="1">
      <alignment horizontal="center" vertical="center"/>
    </xf>
    <xf numFmtId="43" fontId="3" fillId="0" borderId="0" xfId="1" applyFont="1" applyFill="1" applyAlignment="1">
      <alignment horizontal="center"/>
    </xf>
    <xf numFmtId="10" fontId="3" fillId="0" borderId="0" xfId="1" applyNumberFormat="1" applyFont="1" applyFill="1" applyAlignment="1">
      <alignment horizontal="center" vertical="center" wrapText="1"/>
    </xf>
    <xf numFmtId="43" fontId="3" fillId="0" borderId="0" xfId="1" applyFont="1" applyFill="1" applyAlignment="1">
      <alignment horizontal="center" vertical="center" wrapText="1"/>
    </xf>
    <xf numFmtId="0" fontId="5" fillId="0" borderId="0" xfId="0" applyFont="1" applyAlignment="1">
      <alignment horizontal="center" vertical="center"/>
    </xf>
    <xf numFmtId="43" fontId="5" fillId="0" borderId="0" xfId="1" applyFont="1" applyFill="1" applyAlignment="1">
      <alignment horizontal="center" vertical="center"/>
    </xf>
    <xf numFmtId="10" fontId="3" fillId="0" borderId="0" xfId="0" applyNumberFormat="1" applyFont="1" applyAlignment="1">
      <alignment horizontal="center" vertical="center"/>
    </xf>
    <xf numFmtId="43" fontId="9" fillId="0" borderId="0" xfId="1" applyFont="1" applyFill="1" applyBorder="1" applyAlignment="1">
      <alignment horizontal="right"/>
    </xf>
    <xf numFmtId="43" fontId="9" fillId="0" borderId="0" xfId="1" applyFont="1" applyFill="1" applyBorder="1"/>
    <xf numFmtId="0" fontId="3" fillId="0" borderId="8" xfId="0" applyFont="1" applyBorder="1" applyAlignment="1">
      <alignment horizontal="center" vertical="center" wrapText="1"/>
    </xf>
    <xf numFmtId="0" fontId="3" fillId="0" borderId="14" xfId="0" applyFont="1" applyBorder="1" applyAlignment="1">
      <alignment horizontal="center" vertical="center" wrapText="1"/>
    </xf>
    <xf numFmtId="43" fontId="3" fillId="2" borderId="9" xfId="1" applyFont="1" applyFill="1" applyBorder="1" applyAlignment="1">
      <alignment horizontal="center" vertical="center" wrapText="1"/>
    </xf>
    <xf numFmtId="43" fontId="3" fillId="2" borderId="10" xfId="1" applyFont="1" applyFill="1" applyBorder="1" applyAlignment="1">
      <alignment horizontal="center" vertical="center" wrapText="1"/>
    </xf>
    <xf numFmtId="43" fontId="3" fillId="3" borderId="11" xfId="1" applyFont="1" applyFill="1" applyBorder="1" applyAlignment="1">
      <alignment horizontal="center" vertical="center" wrapText="1"/>
    </xf>
    <xf numFmtId="43" fontId="3" fillId="3" borderId="7" xfId="1" applyFont="1" applyFill="1" applyBorder="1" applyAlignment="1">
      <alignment horizontal="center" vertical="center" wrapText="1"/>
    </xf>
    <xf numFmtId="43" fontId="3" fillId="4" borderId="15" xfId="1" applyFont="1" applyFill="1" applyBorder="1" applyAlignment="1">
      <alignment horizontal="center" vertical="center" wrapText="1"/>
    </xf>
    <xf numFmtId="43" fontId="3" fillId="4" borderId="17" xfId="1" applyFont="1" applyFill="1" applyBorder="1" applyAlignment="1">
      <alignment horizontal="center" vertical="center" wrapText="1"/>
    </xf>
    <xf numFmtId="43" fontId="3" fillId="5" borderId="14" xfId="1" applyFont="1" applyFill="1" applyBorder="1" applyAlignment="1">
      <alignment horizontal="center" vertical="center" wrapText="1"/>
    </xf>
    <xf numFmtId="43" fontId="3" fillId="5" borderId="16" xfId="1" applyFont="1" applyFill="1" applyBorder="1" applyAlignment="1">
      <alignment horizontal="center" vertical="center" wrapText="1"/>
    </xf>
    <xf numFmtId="43" fontId="3" fillId="0" borderId="0" xfId="1" applyFont="1" applyFill="1" applyBorder="1" applyAlignment="1">
      <alignment horizontal="center" vertical="center" wrapText="1"/>
    </xf>
    <xf numFmtId="0" fontId="3" fillId="0" borderId="0" xfId="0" applyFont="1" applyAlignment="1">
      <alignment wrapText="1"/>
    </xf>
    <xf numFmtId="0" fontId="15" fillId="8" borderId="2" xfId="3" applyFont="1" applyFill="1" applyBorder="1" applyAlignment="1">
      <alignment horizontal="center" vertical="center" wrapText="1"/>
    </xf>
    <xf numFmtId="0" fontId="15" fillId="9" borderId="1" xfId="3" applyFont="1" applyFill="1" applyBorder="1" applyAlignment="1">
      <alignment horizontal="center" vertical="center" wrapText="1"/>
    </xf>
    <xf numFmtId="164" fontId="15" fillId="8" borderId="1" xfId="2" applyNumberFormat="1" applyFont="1" applyFill="1" applyBorder="1" applyAlignment="1">
      <alignment horizontal="center" vertical="center" wrapText="1"/>
    </xf>
    <xf numFmtId="1" fontId="0" fillId="8" borderId="1" xfId="0" applyNumberFormat="1" applyFill="1" applyBorder="1" applyAlignment="1">
      <alignment horizontal="center" vertical="center"/>
    </xf>
    <xf numFmtId="0" fontId="0" fillId="8" borderId="1" xfId="0" applyFill="1" applyBorder="1" applyAlignment="1">
      <alignment horizontal="center" vertical="center"/>
    </xf>
    <xf numFmtId="165" fontId="0" fillId="8" borderId="3" xfId="2" applyNumberFormat="1" applyFont="1" applyFill="1" applyBorder="1" applyAlignment="1">
      <alignment vertical="center"/>
    </xf>
    <xf numFmtId="0" fontId="12" fillId="0" borderId="1" xfId="0" applyFont="1" applyBorder="1"/>
    <xf numFmtId="44" fontId="17" fillId="8" borderId="5" xfId="2" applyFont="1" applyFill="1" applyBorder="1" applyAlignment="1">
      <alignment horizontal="center" vertical="center" wrapText="1"/>
    </xf>
    <xf numFmtId="0" fontId="12" fillId="8" borderId="0" xfId="0" applyFont="1" applyFill="1"/>
    <xf numFmtId="0" fontId="0" fillId="8" borderId="0" xfId="0" applyFill="1"/>
    <xf numFmtId="0" fontId="0" fillId="0" borderId="1" xfId="0" applyBorder="1" applyAlignment="1">
      <alignment wrapText="1"/>
    </xf>
    <xf numFmtId="166" fontId="0" fillId="0" borderId="1" xfId="2" applyNumberFormat="1" applyFont="1" applyBorder="1" applyAlignment="1">
      <alignment vertical="center"/>
    </xf>
    <xf numFmtId="166" fontId="0" fillId="8" borderId="0" xfId="0" applyNumberFormat="1" applyFill="1"/>
    <xf numFmtId="166" fontId="12" fillId="8" borderId="0" xfId="2" applyNumberFormat="1" applyFont="1" applyFill="1"/>
    <xf numFmtId="0" fontId="14" fillId="6" borderId="8" xfId="3" applyFont="1" applyFill="1" applyBorder="1" applyAlignment="1">
      <alignment horizontal="center" vertical="center" wrapText="1"/>
    </xf>
    <xf numFmtId="0" fontId="14" fillId="6" borderId="9" xfId="3" applyFont="1" applyFill="1" applyBorder="1" applyAlignment="1">
      <alignment horizontal="center" vertical="center" wrapText="1"/>
    </xf>
    <xf numFmtId="0" fontId="14" fillId="7" borderId="9" xfId="3" applyFont="1" applyFill="1" applyBorder="1" applyAlignment="1">
      <alignment horizontal="center" vertical="center" wrapText="1"/>
    </xf>
    <xf numFmtId="0" fontId="14" fillId="7" borderId="28" xfId="3" applyFont="1" applyFill="1" applyBorder="1" applyAlignment="1">
      <alignment horizontal="center" vertical="center" wrapText="1"/>
    </xf>
    <xf numFmtId="0" fontId="15" fillId="9" borderId="15" xfId="3" applyFont="1" applyFill="1" applyBorder="1" applyAlignment="1">
      <alignment horizontal="center" vertical="center" wrapText="1"/>
    </xf>
    <xf numFmtId="1" fontId="0" fillId="8" borderId="15" xfId="0" applyNumberFormat="1" applyFill="1" applyBorder="1" applyAlignment="1">
      <alignment horizontal="center" vertical="center"/>
    </xf>
    <xf numFmtId="0" fontId="0" fillId="8" borderId="15" xfId="0" applyFill="1" applyBorder="1" applyAlignment="1">
      <alignment horizontal="center" vertical="center"/>
    </xf>
    <xf numFmtId="165" fontId="0" fillId="8" borderId="16" xfId="2" applyNumberFormat="1" applyFont="1" applyFill="1" applyBorder="1" applyAlignment="1">
      <alignment vertical="center"/>
    </xf>
    <xf numFmtId="43" fontId="0" fillId="8" borderId="15" xfId="1" applyFont="1" applyFill="1" applyBorder="1" applyAlignment="1">
      <alignment horizontal="center" vertical="center"/>
    </xf>
    <xf numFmtId="43" fontId="0" fillId="8" borderId="1" xfId="1" applyFont="1" applyFill="1" applyBorder="1" applyAlignment="1">
      <alignment horizontal="center" vertical="center"/>
    </xf>
    <xf numFmtId="0" fontId="11" fillId="10" borderId="1" xfId="0" applyFont="1" applyFill="1" applyBorder="1" applyAlignment="1">
      <alignment wrapText="1"/>
    </xf>
    <xf numFmtId="0" fontId="15" fillId="9" borderId="30" xfId="3" applyFont="1" applyFill="1" applyBorder="1" applyAlignment="1">
      <alignment horizontal="center" vertical="center" wrapText="1"/>
    </xf>
    <xf numFmtId="164" fontId="15" fillId="8" borderId="30" xfId="2" applyNumberFormat="1" applyFont="1" applyFill="1" applyBorder="1" applyAlignment="1">
      <alignment horizontal="center" vertical="center" wrapText="1"/>
    </xf>
    <xf numFmtId="1" fontId="0" fillId="8" borderId="30" xfId="0" applyNumberFormat="1" applyFill="1" applyBorder="1" applyAlignment="1">
      <alignment horizontal="center" vertical="center"/>
    </xf>
    <xf numFmtId="0" fontId="0" fillId="8" borderId="30" xfId="0" applyFill="1" applyBorder="1" applyAlignment="1">
      <alignment horizontal="center" vertical="center"/>
    </xf>
    <xf numFmtId="43" fontId="0" fillId="8" borderId="30" xfId="1" applyFont="1" applyFill="1" applyBorder="1" applyAlignment="1">
      <alignment horizontal="center" vertical="center"/>
    </xf>
    <xf numFmtId="165" fontId="0" fillId="8" borderId="31" xfId="2" applyNumberFormat="1" applyFont="1" applyFill="1" applyBorder="1" applyAlignment="1">
      <alignment vertical="center"/>
    </xf>
    <xf numFmtId="44" fontId="16" fillId="0" borderId="15" xfId="2" applyFont="1" applyFill="1" applyBorder="1" applyAlignment="1">
      <alignment horizontal="center" vertical="center" wrapText="1"/>
    </xf>
    <xf numFmtId="1" fontId="12" fillId="0" borderId="15" xfId="0" applyNumberFormat="1" applyFont="1" applyBorder="1" applyAlignment="1">
      <alignment horizontal="center" vertical="center"/>
    </xf>
    <xf numFmtId="0" fontId="12" fillId="0" borderId="15" xfId="0" applyFont="1" applyBorder="1" applyAlignment="1">
      <alignment horizontal="center" vertical="center"/>
    </xf>
    <xf numFmtId="165" fontId="12" fillId="0" borderId="16" xfId="2" applyNumberFormat="1" applyFont="1" applyBorder="1" applyAlignment="1">
      <alignment horizontal="center" vertical="center"/>
    </xf>
    <xf numFmtId="44" fontId="11" fillId="10" borderId="1" xfId="0" applyNumberFormat="1" applyFont="1" applyFill="1" applyBorder="1" applyAlignment="1">
      <alignment vertical="center"/>
    </xf>
    <xf numFmtId="0" fontId="0" fillId="0" borderId="1" xfId="0" quotePrefix="1" applyBorder="1" applyAlignment="1">
      <alignment horizontal="left" wrapText="1"/>
    </xf>
    <xf numFmtId="0" fontId="18" fillId="2" borderId="2" xfId="3" applyFont="1" applyFill="1" applyBorder="1" applyAlignment="1">
      <alignment horizontal="center" vertical="center" wrapText="1"/>
    </xf>
    <xf numFmtId="0" fontId="15" fillId="2" borderId="2" xfId="3" applyFont="1" applyFill="1" applyBorder="1" applyAlignment="1">
      <alignment horizontal="center" vertical="center" wrapText="1"/>
    </xf>
    <xf numFmtId="0" fontId="15" fillId="2" borderId="29" xfId="3" applyFont="1" applyFill="1" applyBorder="1" applyAlignment="1">
      <alignment horizontal="center" vertical="center" wrapText="1"/>
    </xf>
    <xf numFmtId="0" fontId="15" fillId="2" borderId="14" xfId="3" applyFont="1" applyFill="1" applyBorder="1" applyAlignment="1">
      <alignment horizontal="center" vertical="center" wrapText="1"/>
    </xf>
    <xf numFmtId="0" fontId="12" fillId="8" borderId="0" xfId="0" applyFont="1" applyFill="1" applyAlignment="1">
      <alignment horizontal="center" vertical="center"/>
    </xf>
    <xf numFmtId="166" fontId="0" fillId="8" borderId="0" xfId="2" applyNumberFormat="1" applyFont="1" applyFill="1" applyBorder="1" applyAlignment="1">
      <alignment vertical="center"/>
    </xf>
    <xf numFmtId="44" fontId="0" fillId="8" borderId="0" xfId="2" applyFont="1" applyFill="1" applyBorder="1" applyAlignment="1">
      <alignment vertical="center"/>
    </xf>
    <xf numFmtId="166" fontId="11" fillId="8" borderId="0" xfId="0" applyNumberFormat="1" applyFont="1" applyFill="1" applyAlignment="1">
      <alignment vertical="center"/>
    </xf>
    <xf numFmtId="166" fontId="12" fillId="8" borderId="0" xfId="0" applyNumberFormat="1" applyFont="1" applyFill="1"/>
    <xf numFmtId="0" fontId="12" fillId="8" borderId="0" xfId="0" applyFont="1" applyFill="1" applyAlignment="1">
      <alignment wrapText="1"/>
    </xf>
    <xf numFmtId="0" fontId="19" fillId="8" borderId="0" xfId="4" applyFill="1"/>
    <xf numFmtId="44" fontId="0" fillId="11" borderId="1" xfId="2" applyFont="1" applyFill="1" applyBorder="1" applyAlignment="1">
      <alignment vertical="center"/>
    </xf>
    <xf numFmtId="43" fontId="10" fillId="0" borderId="0" xfId="1" applyFont="1" applyFill="1" applyBorder="1" applyAlignment="1">
      <alignment horizontal="center" vertical="center" wrapText="1"/>
    </xf>
    <xf numFmtId="43" fontId="3" fillId="0" borderId="0" xfId="1" applyFont="1" applyFill="1" applyAlignment="1">
      <alignment horizontal="center"/>
    </xf>
    <xf numFmtId="43" fontId="3" fillId="0" borderId="0" xfId="1" applyFont="1" applyFill="1" applyAlignment="1">
      <alignment horizontal="center" vertical="center"/>
    </xf>
    <xf numFmtId="43" fontId="3" fillId="0" borderId="0" xfId="1" applyFont="1" applyFill="1" applyAlignment="1">
      <alignment horizontal="center" vertical="center" wrapText="1"/>
    </xf>
    <xf numFmtId="43" fontId="9" fillId="0" borderId="0" xfId="1" applyFont="1" applyFill="1" applyBorder="1" applyAlignment="1">
      <alignment horizontal="right"/>
    </xf>
    <xf numFmtId="0" fontId="0" fillId="8" borderId="1" xfId="0" applyFill="1" applyBorder="1" applyAlignment="1">
      <alignment horizontal="justify" vertical="center" wrapText="1"/>
    </xf>
    <xf numFmtId="0" fontId="12" fillId="8" borderId="0" xfId="0" applyFont="1" applyFill="1" applyAlignment="1">
      <alignment horizontal="center"/>
    </xf>
    <xf numFmtId="0" fontId="12" fillId="0" borderId="26" xfId="0" applyFont="1" applyBorder="1" applyAlignment="1">
      <alignment horizontal="center" vertical="center"/>
    </xf>
    <xf numFmtId="0" fontId="12" fillId="0" borderId="27" xfId="0" applyFont="1" applyBorder="1" applyAlignment="1">
      <alignment horizontal="center" vertical="center"/>
    </xf>
    <xf numFmtId="0" fontId="16" fillId="0" borderId="8" xfId="3" applyFont="1" applyBorder="1" applyAlignment="1">
      <alignment horizontal="center" vertical="center" wrapText="1"/>
    </xf>
    <xf numFmtId="0" fontId="16" fillId="0" borderId="18" xfId="3" applyFont="1" applyBorder="1" applyAlignment="1">
      <alignment horizontal="center" vertical="center" wrapText="1"/>
    </xf>
    <xf numFmtId="0" fontId="16" fillId="0" borderId="22" xfId="3" applyFont="1" applyBorder="1" applyAlignment="1">
      <alignment horizontal="center" vertical="center" wrapText="1"/>
    </xf>
    <xf numFmtId="0" fontId="16" fillId="0" borderId="32" xfId="3" applyFont="1" applyBorder="1" applyAlignment="1">
      <alignment horizontal="center" vertical="center" wrapText="1"/>
    </xf>
    <xf numFmtId="0" fontId="16" fillId="0" borderId="19" xfId="3" applyFont="1" applyBorder="1" applyAlignment="1">
      <alignment horizontal="center" vertical="center" wrapText="1"/>
    </xf>
    <xf numFmtId="0" fontId="16" fillId="0" borderId="23" xfId="3" applyFont="1" applyBorder="1" applyAlignment="1">
      <alignment horizontal="center" vertical="center" wrapText="1"/>
    </xf>
    <xf numFmtId="166" fontId="12" fillId="8" borderId="12" xfId="2" applyNumberFormat="1" applyFont="1" applyFill="1" applyBorder="1" applyAlignment="1">
      <alignment horizontal="center" vertical="center"/>
    </xf>
    <xf numFmtId="166" fontId="12" fillId="8" borderId="20" xfId="2" applyNumberFormat="1" applyFont="1" applyFill="1" applyBorder="1" applyAlignment="1">
      <alignment horizontal="center" vertical="center"/>
    </xf>
    <xf numFmtId="166" fontId="12" fillId="8" borderId="21" xfId="2" applyNumberFormat="1" applyFont="1" applyFill="1" applyBorder="1" applyAlignment="1">
      <alignment horizontal="center" vertical="center"/>
    </xf>
    <xf numFmtId="166" fontId="12" fillId="8" borderId="13" xfId="2" applyNumberFormat="1" applyFont="1" applyFill="1" applyBorder="1" applyAlignment="1">
      <alignment horizontal="center" vertical="center"/>
    </xf>
    <xf numFmtId="166" fontId="12" fillId="8" borderId="24" xfId="2" applyNumberFormat="1" applyFont="1" applyFill="1" applyBorder="1" applyAlignment="1">
      <alignment horizontal="center" vertical="center"/>
    </xf>
    <xf numFmtId="166" fontId="12" fillId="8" borderId="25" xfId="2" applyNumberFormat="1" applyFont="1" applyFill="1" applyBorder="1" applyAlignment="1">
      <alignment horizontal="center" vertical="center"/>
    </xf>
  </cellXfs>
  <cellStyles count="5">
    <cellStyle name="Hipervínculo" xfId="4" builtinId="8"/>
    <cellStyle name="Millares" xfId="1" builtinId="3"/>
    <cellStyle name="Moneda" xfId="2" builtinId="4"/>
    <cellStyle name="Normal" xfId="0" builtinId="0"/>
    <cellStyle name="Normal 2" xfId="3" xr:uid="{54F66A6E-C416-4602-9741-1EA4A24C87B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104775</xdr:colOff>
      <xdr:row>12</xdr:row>
      <xdr:rowOff>114300</xdr:rowOff>
    </xdr:from>
    <xdr:to>
      <xdr:col>13</xdr:col>
      <xdr:colOff>675779</xdr:colOff>
      <xdr:row>28</xdr:row>
      <xdr:rowOff>352425</xdr:rowOff>
    </xdr:to>
    <xdr:pic>
      <xdr:nvPicPr>
        <xdr:cNvPr id="3" name="Imagen 2">
          <a:extLst>
            <a:ext uri="{FF2B5EF4-FFF2-40B4-BE49-F238E27FC236}">
              <a16:creationId xmlns:a16="http://schemas.microsoft.com/office/drawing/2014/main" id="{E5E287F8-1022-0859-0218-102F1ECDF79B}"/>
            </a:ext>
          </a:extLst>
        </xdr:cNvPr>
        <xdr:cNvPicPr>
          <a:picLocks noChangeAspect="1"/>
        </xdr:cNvPicPr>
      </xdr:nvPicPr>
      <xdr:blipFill>
        <a:blip xmlns:r="http://schemas.openxmlformats.org/officeDocument/2006/relationships" r:embed="rId1"/>
        <a:stretch>
          <a:fillRect/>
        </a:stretch>
      </xdr:blipFill>
      <xdr:spPr>
        <a:xfrm>
          <a:off x="7620000" y="2714625"/>
          <a:ext cx="7667129" cy="31337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creg.gov.co/sectores-que-regulamos/combustibles-liquidos/estructura-tarifaria-0/precios-de-los-combustibl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42886-3C72-4210-8171-E568FD5D8B1D}">
  <dimension ref="A1:T110"/>
  <sheetViews>
    <sheetView topLeftCell="E1" zoomScale="160" zoomScaleNormal="160" workbookViewId="0">
      <selection activeCell="K1" sqref="K1:L1048576"/>
    </sheetView>
  </sheetViews>
  <sheetFormatPr baseColWidth="10" defaultRowHeight="11.25" x14ac:dyDescent="0.2"/>
  <cols>
    <col min="1" max="2" width="11.42578125" style="2"/>
    <col min="3" max="3" width="10.7109375" style="26" customWidth="1"/>
    <col min="4" max="4" width="11.140625" style="26" customWidth="1"/>
    <col min="5" max="5" width="10.7109375" style="26" customWidth="1"/>
    <col min="6" max="6" width="11.140625" style="26" customWidth="1"/>
    <col min="7" max="7" width="10.7109375" style="26" customWidth="1"/>
    <col min="8" max="8" width="11.140625" style="26" customWidth="1"/>
    <col min="9" max="9" width="10.7109375" style="26" customWidth="1"/>
    <col min="10" max="10" width="11.140625" style="26" customWidth="1"/>
    <col min="11" max="11" width="5.5703125" style="26" customWidth="1"/>
    <col min="12" max="13" width="12" style="26" customWidth="1"/>
    <col min="14" max="14" width="2.42578125" style="26" customWidth="1"/>
    <col min="15" max="15" width="12.85546875" style="26" bestFit="1" customWidth="1"/>
    <col min="16" max="16" width="11.42578125" style="26"/>
    <col min="17" max="17" width="2.28515625" style="2" customWidth="1"/>
    <col min="18" max="19" width="12" style="26" bestFit="1" customWidth="1"/>
    <col min="20" max="16384" width="11.42578125" style="2"/>
  </cols>
  <sheetData>
    <row r="1" spans="1:20" s="46" customFormat="1" ht="29.25" customHeight="1" x14ac:dyDescent="0.25">
      <c r="C1" s="47"/>
      <c r="D1" s="47"/>
      <c r="E1" s="47"/>
      <c r="F1" s="47"/>
      <c r="G1" s="47"/>
      <c r="H1" s="47"/>
      <c r="I1" s="47"/>
      <c r="J1" s="47"/>
      <c r="K1" s="47"/>
      <c r="L1" s="114" t="s">
        <v>30</v>
      </c>
      <c r="M1" s="114"/>
      <c r="N1" s="47"/>
      <c r="O1" s="114" t="s">
        <v>31</v>
      </c>
      <c r="P1" s="114"/>
      <c r="R1" s="115" t="s">
        <v>37</v>
      </c>
      <c r="S1" s="115"/>
    </row>
    <row r="2" spans="1:20" ht="12" thickBot="1" x14ac:dyDescent="0.25">
      <c r="L2" s="43"/>
      <c r="M2" s="43"/>
      <c r="O2" s="43"/>
      <c r="P2" s="43"/>
      <c r="R2" s="44">
        <v>5.62E-2</v>
      </c>
      <c r="S2" s="48">
        <v>3.5000000000000003E-2</v>
      </c>
      <c r="T2" s="42"/>
    </row>
    <row r="3" spans="1:20" s="62" customFormat="1" ht="22.5" x14ac:dyDescent="0.2">
      <c r="A3" s="51" t="s">
        <v>0</v>
      </c>
      <c r="B3" s="52" t="s">
        <v>19</v>
      </c>
      <c r="C3" s="53" t="s">
        <v>1</v>
      </c>
      <c r="D3" s="54" t="s">
        <v>23</v>
      </c>
      <c r="E3" s="55" t="s">
        <v>1</v>
      </c>
      <c r="F3" s="56" t="s">
        <v>24</v>
      </c>
      <c r="G3" s="57" t="s">
        <v>1</v>
      </c>
      <c r="H3" s="58" t="s">
        <v>25</v>
      </c>
      <c r="I3" s="59" t="s">
        <v>1</v>
      </c>
      <c r="J3" s="60" t="s">
        <v>26</v>
      </c>
      <c r="K3" s="61"/>
      <c r="L3" s="32" t="s">
        <v>28</v>
      </c>
      <c r="M3" s="32" t="s">
        <v>29</v>
      </c>
      <c r="N3" s="61"/>
      <c r="O3" s="45" t="s">
        <v>28</v>
      </c>
      <c r="P3" s="45" t="s">
        <v>29</v>
      </c>
      <c r="R3" s="45" t="s">
        <v>38</v>
      </c>
      <c r="S3" s="45" t="s">
        <v>39</v>
      </c>
    </row>
    <row r="4" spans="1:20" x14ac:dyDescent="0.2">
      <c r="A4" s="4" t="s">
        <v>13</v>
      </c>
      <c r="B4" s="4" t="s">
        <v>21</v>
      </c>
      <c r="C4" s="7">
        <v>8812.73</v>
      </c>
      <c r="D4" s="8">
        <v>392219.36138000002</v>
      </c>
      <c r="E4" s="9">
        <v>8989.08</v>
      </c>
      <c r="F4" s="33">
        <v>111518.52648</v>
      </c>
      <c r="G4" s="11">
        <v>8960.76</v>
      </c>
      <c r="H4" s="12">
        <v>413503.23096000007</v>
      </c>
      <c r="I4" s="13">
        <v>8960.76</v>
      </c>
      <c r="J4" s="14">
        <v>407445.75719999999</v>
      </c>
      <c r="K4" s="28"/>
      <c r="L4" s="28">
        <f t="shared" ref="L4:L13" si="0">+AVERAGE(C4,E4,G4,I4)</f>
        <v>8930.8325000000004</v>
      </c>
      <c r="M4" s="28">
        <f t="shared" ref="M4:M13" si="1">+HARMEAN(C4,E4,G4,I4)</f>
        <v>8930.2925146899361</v>
      </c>
      <c r="N4" s="28"/>
      <c r="O4" s="26">
        <f t="shared" ref="O4:O13" si="2">+AVERAGE(D4,F4,H4,J4)</f>
        <v>331171.71900500002</v>
      </c>
      <c r="P4" s="26">
        <f t="shared" ref="P4:P13" si="3">+HARMEAN(J4,H4,F4,D4)</f>
        <v>244060.35200739984</v>
      </c>
      <c r="Q4" s="31"/>
      <c r="R4" s="26">
        <f>+O4*6*(1+$R$2)</f>
        <v>2098701.4176784861</v>
      </c>
      <c r="S4" s="26">
        <f>+O4*6*(1+$S$2)</f>
        <v>2056576.3750210498</v>
      </c>
    </row>
    <row r="5" spans="1:20" x14ac:dyDescent="0.2">
      <c r="A5" s="4" t="s">
        <v>4</v>
      </c>
      <c r="B5" s="4" t="s">
        <v>20</v>
      </c>
      <c r="C5" s="7">
        <v>9030.57</v>
      </c>
      <c r="D5" s="34">
        <v>552002.62182</v>
      </c>
      <c r="E5" s="9">
        <v>9217.2900000000009</v>
      </c>
      <c r="F5" s="10">
        <v>243695.93031000003</v>
      </c>
      <c r="G5" s="11">
        <v>9188.9699999999993</v>
      </c>
      <c r="H5" s="12">
        <v>297364.25816999999</v>
      </c>
      <c r="I5" s="13">
        <v>9188.9699999999993</v>
      </c>
      <c r="J5" s="14">
        <v>266305.53957000002</v>
      </c>
      <c r="K5" s="28"/>
      <c r="L5" s="28">
        <f t="shared" si="0"/>
        <v>9156.4500000000007</v>
      </c>
      <c r="M5" s="28">
        <f t="shared" si="1"/>
        <v>9155.8534282191686</v>
      </c>
      <c r="N5" s="28"/>
      <c r="O5" s="26">
        <f t="shared" si="2"/>
        <v>339842.08746750001</v>
      </c>
      <c r="P5" s="26">
        <f t="shared" si="3"/>
        <v>306912.65220324462</v>
      </c>
      <c r="Q5" s="31"/>
      <c r="R5" s="26">
        <f t="shared" ref="R5:R21" si="4">+O5*6*(1+$R$2)</f>
        <v>2153647.276699041</v>
      </c>
      <c r="S5" s="26">
        <f t="shared" ref="S5:S21" si="5">+O5*6*(1+$S$2)</f>
        <v>2110419.3631731747</v>
      </c>
    </row>
    <row r="6" spans="1:20" x14ac:dyDescent="0.2">
      <c r="A6" s="4" t="s">
        <v>18</v>
      </c>
      <c r="B6" s="4" t="s">
        <v>20</v>
      </c>
      <c r="C6" s="7">
        <v>9030.57</v>
      </c>
      <c r="D6" s="8">
        <v>68343.353759999998</v>
      </c>
      <c r="E6" s="9">
        <v>9217.2900000000009</v>
      </c>
      <c r="F6" s="10">
        <v>117428.27460000002</v>
      </c>
      <c r="G6" s="11">
        <v>9188.9699999999993</v>
      </c>
      <c r="H6" s="12">
        <v>149669.94335999998</v>
      </c>
      <c r="I6" s="13">
        <v>9188.9699999999993</v>
      </c>
      <c r="J6" s="35">
        <v>735117.6</v>
      </c>
      <c r="K6" s="38"/>
      <c r="L6" s="28">
        <f t="shared" si="0"/>
        <v>9156.4500000000007</v>
      </c>
      <c r="M6" s="28">
        <f t="shared" si="1"/>
        <v>9155.8534282191686</v>
      </c>
      <c r="N6" s="38"/>
      <c r="O6" s="26">
        <f t="shared" si="2"/>
        <v>267639.79293</v>
      </c>
      <c r="P6" s="26">
        <f t="shared" si="3"/>
        <v>128248.15679702215</v>
      </c>
      <c r="Q6" s="31"/>
      <c r="R6" s="26">
        <f t="shared" si="4"/>
        <v>1696086.895755996</v>
      </c>
      <c r="S6" s="26">
        <f t="shared" si="5"/>
        <v>1662043.1140952997</v>
      </c>
    </row>
    <row r="7" spans="1:20" x14ac:dyDescent="0.2">
      <c r="A7" s="4" t="s">
        <v>9</v>
      </c>
      <c r="B7" s="4" t="s">
        <v>20</v>
      </c>
      <c r="C7" s="7">
        <v>9030.57</v>
      </c>
      <c r="D7" s="8">
        <v>403937.39610000001</v>
      </c>
      <c r="E7" s="9">
        <v>9217.2900000000009</v>
      </c>
      <c r="F7" s="10">
        <v>318263.80641000002</v>
      </c>
      <c r="G7" s="11">
        <v>9188.9699999999993</v>
      </c>
      <c r="H7" s="12">
        <v>459448.5</v>
      </c>
      <c r="I7" s="13">
        <v>9188.9699999999993</v>
      </c>
      <c r="J7" s="14">
        <v>415488.44751999999</v>
      </c>
      <c r="K7" s="28"/>
      <c r="L7" s="28">
        <f t="shared" si="0"/>
        <v>9156.4500000000007</v>
      </c>
      <c r="M7" s="28">
        <f t="shared" si="1"/>
        <v>9155.8534282191686</v>
      </c>
      <c r="N7" s="28"/>
      <c r="O7" s="26">
        <f t="shared" si="2"/>
        <v>399284.53750749998</v>
      </c>
      <c r="P7" s="26">
        <f t="shared" si="3"/>
        <v>392118.1526341713</v>
      </c>
      <c r="Q7" s="31"/>
      <c r="R7" s="26">
        <f t="shared" si="4"/>
        <v>2530345.9710925287</v>
      </c>
      <c r="S7" s="26">
        <f t="shared" si="5"/>
        <v>2479556.9779215744</v>
      </c>
    </row>
    <row r="8" spans="1:20" x14ac:dyDescent="0.2">
      <c r="A8" s="4" t="s">
        <v>16</v>
      </c>
      <c r="B8" s="4" t="s">
        <v>20</v>
      </c>
      <c r="C8" s="7">
        <v>9030.57</v>
      </c>
      <c r="D8" s="8">
        <v>253885.44498</v>
      </c>
      <c r="E8" s="9">
        <v>9217.2900000000009</v>
      </c>
      <c r="F8" s="10">
        <v>294990.14916000003</v>
      </c>
      <c r="G8" s="11">
        <v>9188.9699999999993</v>
      </c>
      <c r="H8" s="12">
        <v>313160.09759999998</v>
      </c>
      <c r="I8" s="13">
        <v>9188.9699999999993</v>
      </c>
      <c r="J8" s="35">
        <v>781062.45</v>
      </c>
      <c r="K8" s="38"/>
      <c r="L8" s="28">
        <f t="shared" si="0"/>
        <v>9156.4500000000007</v>
      </c>
      <c r="M8" s="28">
        <f t="shared" si="1"/>
        <v>9155.8534282191686</v>
      </c>
      <c r="N8" s="38"/>
      <c r="O8" s="26">
        <f t="shared" si="2"/>
        <v>410774.53543499997</v>
      </c>
      <c r="P8" s="26">
        <f t="shared" si="3"/>
        <v>338917.27236251935</v>
      </c>
      <c r="Q8" s="31"/>
      <c r="R8" s="26">
        <f t="shared" si="4"/>
        <v>2603160.3859586818</v>
      </c>
      <c r="S8" s="26">
        <f t="shared" si="5"/>
        <v>2550909.8650513496</v>
      </c>
    </row>
    <row r="9" spans="1:20" x14ac:dyDescent="0.2">
      <c r="A9" s="4" t="s">
        <v>14</v>
      </c>
      <c r="B9" s="4" t="s">
        <v>21</v>
      </c>
      <c r="C9" s="7">
        <v>8812.73</v>
      </c>
      <c r="D9" s="8">
        <v>481562.81811999995</v>
      </c>
      <c r="E9" s="9" t="s">
        <v>32</v>
      </c>
      <c r="F9" s="30"/>
      <c r="G9" s="11">
        <v>8960.76</v>
      </c>
      <c r="H9" s="12">
        <v>409085.57627999998</v>
      </c>
      <c r="I9" s="13">
        <v>8960.76</v>
      </c>
      <c r="J9" s="14">
        <v>535772.80116000003</v>
      </c>
      <c r="K9" s="28"/>
      <c r="L9" s="28">
        <f t="shared" si="0"/>
        <v>8911.4166666666661</v>
      </c>
      <c r="M9" s="28">
        <f t="shared" si="1"/>
        <v>8910.8671870013859</v>
      </c>
      <c r="N9" s="28"/>
      <c r="O9" s="26">
        <f t="shared" si="2"/>
        <v>475473.7318533333</v>
      </c>
      <c r="P9" s="26">
        <f t="shared" si="3"/>
        <v>469666.48171830241</v>
      </c>
      <c r="Q9" s="31"/>
      <c r="R9" s="26">
        <f t="shared" si="4"/>
        <v>3013172.1335009439</v>
      </c>
      <c r="S9" s="26">
        <f t="shared" si="5"/>
        <v>2952691.8748091995</v>
      </c>
    </row>
    <row r="10" spans="1:20" x14ac:dyDescent="0.2">
      <c r="A10" s="4" t="s">
        <v>17</v>
      </c>
      <c r="B10" s="4" t="s">
        <v>20</v>
      </c>
      <c r="C10" s="7">
        <v>9030.57</v>
      </c>
      <c r="D10" s="34">
        <v>185162.80728000001</v>
      </c>
      <c r="E10" s="9">
        <v>9217.2900000000009</v>
      </c>
      <c r="F10" s="33">
        <v>279127.19307000004</v>
      </c>
      <c r="G10" s="11">
        <v>9188.9699999999993</v>
      </c>
      <c r="H10" s="12">
        <v>422894.77733999997</v>
      </c>
      <c r="I10" s="13">
        <v>9188.9699999999993</v>
      </c>
      <c r="J10" s="14">
        <v>373926.75620999996</v>
      </c>
      <c r="K10" s="28"/>
      <c r="L10" s="28">
        <f t="shared" si="0"/>
        <v>9156.4500000000007</v>
      </c>
      <c r="M10" s="28">
        <f t="shared" si="1"/>
        <v>9155.8534282191686</v>
      </c>
      <c r="N10" s="28"/>
      <c r="O10" s="26">
        <f t="shared" si="2"/>
        <v>315277.88347499998</v>
      </c>
      <c r="P10" s="26">
        <f t="shared" si="3"/>
        <v>285261.46004571888</v>
      </c>
      <c r="Q10" s="31"/>
      <c r="R10" s="26">
        <f t="shared" si="4"/>
        <v>1997979.0031577698</v>
      </c>
      <c r="S10" s="26">
        <f t="shared" si="5"/>
        <v>1957875.6563797495</v>
      </c>
    </row>
    <row r="11" spans="1:20" x14ac:dyDescent="0.2">
      <c r="A11" s="4" t="s">
        <v>3</v>
      </c>
      <c r="B11" s="4" t="s">
        <v>21</v>
      </c>
      <c r="C11" s="7">
        <v>8812.73</v>
      </c>
      <c r="D11" s="8">
        <v>622866.13094000006</v>
      </c>
      <c r="E11" s="9">
        <v>8989.08</v>
      </c>
      <c r="F11" s="33">
        <v>203935.25796000002</v>
      </c>
      <c r="G11" s="11">
        <v>8960.76</v>
      </c>
      <c r="H11" s="12">
        <v>524939.24231999996</v>
      </c>
      <c r="I11" s="13">
        <v>8960.76</v>
      </c>
      <c r="J11" s="14">
        <v>716860.80000000016</v>
      </c>
      <c r="K11" s="28"/>
      <c r="L11" s="28">
        <f t="shared" si="0"/>
        <v>8930.8325000000004</v>
      </c>
      <c r="M11" s="28">
        <f t="shared" si="1"/>
        <v>8930.2925146899361</v>
      </c>
      <c r="N11" s="28"/>
      <c r="O11" s="26">
        <f t="shared" si="2"/>
        <v>517150.35780500004</v>
      </c>
      <c r="P11" s="26">
        <f t="shared" si="3"/>
        <v>407790.77228410979</v>
      </c>
      <c r="Q11" s="31"/>
      <c r="R11" s="26">
        <f t="shared" si="4"/>
        <v>3277285.2474818463</v>
      </c>
      <c r="S11" s="26">
        <f t="shared" si="5"/>
        <v>3211503.7219690499</v>
      </c>
    </row>
    <row r="12" spans="1:20" x14ac:dyDescent="0.2">
      <c r="A12" s="4" t="s">
        <v>12</v>
      </c>
      <c r="B12" s="4" t="s">
        <v>21</v>
      </c>
      <c r="C12" s="7">
        <v>8812.73</v>
      </c>
      <c r="D12" s="34">
        <v>207451.66419999997</v>
      </c>
      <c r="E12" s="9">
        <v>8989.08</v>
      </c>
      <c r="F12" s="10">
        <v>557035.30943999998</v>
      </c>
      <c r="G12" s="11">
        <v>8960.76</v>
      </c>
      <c r="H12" s="12">
        <v>504437.0234399999</v>
      </c>
      <c r="I12" s="13">
        <v>8960.76</v>
      </c>
      <c r="J12" s="35">
        <v>743743.08</v>
      </c>
      <c r="K12" s="38"/>
      <c r="L12" s="28">
        <f t="shared" si="0"/>
        <v>8930.8325000000004</v>
      </c>
      <c r="M12" s="28">
        <f t="shared" si="1"/>
        <v>8930.2925146899361</v>
      </c>
      <c r="N12" s="38"/>
      <c r="O12" s="26">
        <f t="shared" si="2"/>
        <v>503166.76926999993</v>
      </c>
      <c r="P12" s="26">
        <f t="shared" si="3"/>
        <v>402310.19925858179</v>
      </c>
      <c r="Q12" s="31"/>
      <c r="R12" s="26">
        <f t="shared" si="4"/>
        <v>3188668.4502178435</v>
      </c>
      <c r="S12" s="26">
        <f t="shared" si="5"/>
        <v>3124665.6371666989</v>
      </c>
    </row>
    <row r="13" spans="1:20" x14ac:dyDescent="0.2">
      <c r="A13" s="4" t="s">
        <v>7</v>
      </c>
      <c r="B13" s="4" t="s">
        <v>21</v>
      </c>
      <c r="C13" s="7">
        <v>8812.73</v>
      </c>
      <c r="D13" s="15">
        <v>595282.28604000004</v>
      </c>
      <c r="E13" s="9">
        <v>8989.08</v>
      </c>
      <c r="F13" s="10">
        <v>311642.41451999999</v>
      </c>
      <c r="G13" s="11">
        <v>8960.76</v>
      </c>
      <c r="H13" s="12">
        <v>499786.38900000008</v>
      </c>
      <c r="I13" s="13">
        <v>8960.76</v>
      </c>
      <c r="J13" s="35">
        <v>716860.8</v>
      </c>
      <c r="K13" s="38"/>
      <c r="L13" s="28">
        <f t="shared" si="0"/>
        <v>8930.8325000000004</v>
      </c>
      <c r="M13" s="28">
        <f t="shared" si="1"/>
        <v>8930.2925146899361</v>
      </c>
      <c r="N13" s="38"/>
      <c r="O13" s="26">
        <f t="shared" si="2"/>
        <v>530892.97239000001</v>
      </c>
      <c r="P13" s="26">
        <f t="shared" si="3"/>
        <v>482828.97817054618</v>
      </c>
      <c r="Q13" s="31"/>
      <c r="R13" s="26">
        <f t="shared" si="4"/>
        <v>3364374.9446299081</v>
      </c>
      <c r="S13" s="26">
        <f t="shared" si="5"/>
        <v>3296845.3585418998</v>
      </c>
    </row>
    <row r="14" spans="1:20" x14ac:dyDescent="0.2">
      <c r="A14" s="4" t="s">
        <v>8</v>
      </c>
      <c r="B14" s="4" t="s">
        <v>20</v>
      </c>
      <c r="C14" s="7">
        <v>9030.57</v>
      </c>
      <c r="D14" s="15">
        <v>465742.61718000006</v>
      </c>
      <c r="E14" s="9">
        <v>9217.2900000000009</v>
      </c>
      <c r="F14" s="10">
        <v>445674.40608000004</v>
      </c>
      <c r="G14" s="11">
        <v>9188.9699999999993</v>
      </c>
      <c r="H14" s="12">
        <v>590042.14164000005</v>
      </c>
      <c r="I14" s="40" t="s">
        <v>33</v>
      </c>
      <c r="J14" s="14"/>
      <c r="K14" s="39"/>
      <c r="L14" s="41"/>
      <c r="M14" s="41"/>
      <c r="N14" s="39"/>
      <c r="Q14" s="31"/>
      <c r="R14" s="26">
        <f t="shared" si="4"/>
        <v>0</v>
      </c>
      <c r="S14" s="26">
        <f t="shared" si="5"/>
        <v>0</v>
      </c>
    </row>
    <row r="15" spans="1:20" x14ac:dyDescent="0.2">
      <c r="A15" s="4" t="s">
        <v>6</v>
      </c>
      <c r="B15" s="4" t="s">
        <v>20</v>
      </c>
      <c r="C15" s="7">
        <v>9030.57</v>
      </c>
      <c r="D15" s="15">
        <v>406664.62823999999</v>
      </c>
      <c r="E15" s="9">
        <v>9217.2900000000009</v>
      </c>
      <c r="F15" s="33">
        <v>553037.40000000014</v>
      </c>
      <c r="G15" s="11">
        <v>9188.9699999999993</v>
      </c>
      <c r="H15" s="12">
        <v>410094.54213000002</v>
      </c>
      <c r="I15" s="13">
        <v>9188.9699999999993</v>
      </c>
      <c r="J15" s="14">
        <v>366235.58831999998</v>
      </c>
      <c r="K15" s="28"/>
      <c r="L15" s="28">
        <f t="shared" ref="L15:L21" si="6">+AVERAGE(C15,E15,G15,I15)</f>
        <v>9156.4500000000007</v>
      </c>
      <c r="M15" s="28">
        <f t="shared" ref="M15:M21" si="7">+HARMEAN(C15,E15,G15,I15)</f>
        <v>9155.8534282191686</v>
      </c>
      <c r="N15" s="28"/>
      <c r="O15" s="26">
        <f t="shared" ref="O15:O21" si="8">+AVERAGE(D15,F15,H15,J15)</f>
        <v>434008.03967249999</v>
      </c>
      <c r="P15" s="26">
        <f t="shared" ref="P15:P21" si="9">+HARMEAN(J15,H15,F15,D15)</f>
        <v>423900.81372980605</v>
      </c>
      <c r="Q15" s="31"/>
      <c r="R15" s="26">
        <f t="shared" si="4"/>
        <v>2750395.7490125671</v>
      </c>
      <c r="S15" s="26">
        <f t="shared" si="5"/>
        <v>2695189.9263662249</v>
      </c>
    </row>
    <row r="16" spans="1:20" x14ac:dyDescent="0.2">
      <c r="A16" s="4" t="s">
        <v>2</v>
      </c>
      <c r="B16" s="6" t="s">
        <v>20</v>
      </c>
      <c r="C16" s="7">
        <v>9030.57</v>
      </c>
      <c r="D16" s="36">
        <v>312927.31163999997</v>
      </c>
      <c r="E16" s="9">
        <v>9217.2900000000009</v>
      </c>
      <c r="F16" s="10">
        <v>527708.28708000004</v>
      </c>
      <c r="G16" s="11">
        <v>9188.9699999999993</v>
      </c>
      <c r="H16" s="12">
        <v>557981.82530999999</v>
      </c>
      <c r="I16" s="13">
        <v>9188.9699999999993</v>
      </c>
      <c r="J16" s="35">
        <v>827007.29999999981</v>
      </c>
      <c r="K16" s="38"/>
      <c r="L16" s="28">
        <f t="shared" si="6"/>
        <v>9156.4500000000007</v>
      </c>
      <c r="M16" s="28">
        <f t="shared" si="7"/>
        <v>9155.8534282191686</v>
      </c>
      <c r="N16" s="38"/>
      <c r="O16" s="26">
        <f t="shared" si="8"/>
        <v>556406.18100749992</v>
      </c>
      <c r="P16" s="26">
        <f t="shared" si="9"/>
        <v>494317.27362213994</v>
      </c>
      <c r="Q16" s="31"/>
      <c r="R16" s="26">
        <f t="shared" si="4"/>
        <v>3526057.250280729</v>
      </c>
      <c r="S16" s="26">
        <f t="shared" si="5"/>
        <v>3455282.3840565747</v>
      </c>
    </row>
    <row r="17" spans="1:19" x14ac:dyDescent="0.2">
      <c r="A17" s="4" t="s">
        <v>11</v>
      </c>
      <c r="B17" s="4" t="s">
        <v>21</v>
      </c>
      <c r="C17" s="7">
        <v>8812.73</v>
      </c>
      <c r="D17" s="15">
        <v>387248.98165999999</v>
      </c>
      <c r="E17" s="9">
        <v>8989.08</v>
      </c>
      <c r="F17" s="10">
        <v>415735.96091999998</v>
      </c>
      <c r="G17" s="11">
        <v>8960.76</v>
      </c>
      <c r="H17" s="37">
        <v>672057.01</v>
      </c>
      <c r="I17" s="13">
        <v>8960.76</v>
      </c>
      <c r="J17" s="14">
        <v>553300.04771999991</v>
      </c>
      <c r="K17" s="28"/>
      <c r="L17" s="28">
        <f t="shared" si="6"/>
        <v>8930.8325000000004</v>
      </c>
      <c r="M17" s="28">
        <f t="shared" si="7"/>
        <v>8930.2925146899361</v>
      </c>
      <c r="N17" s="28"/>
      <c r="O17" s="26">
        <f t="shared" si="8"/>
        <v>507085.50007499999</v>
      </c>
      <c r="P17" s="26">
        <f t="shared" si="9"/>
        <v>482916.96534886578</v>
      </c>
      <c r="Q17" s="31"/>
      <c r="R17" s="26">
        <f t="shared" si="4"/>
        <v>3213502.2310752901</v>
      </c>
      <c r="S17" s="26">
        <f t="shared" si="5"/>
        <v>3149000.9554657498</v>
      </c>
    </row>
    <row r="18" spans="1:19" x14ac:dyDescent="0.2">
      <c r="A18" s="4" t="s">
        <v>15</v>
      </c>
      <c r="B18" s="4" t="s">
        <v>21</v>
      </c>
      <c r="C18" s="7">
        <v>8812.73</v>
      </c>
      <c r="D18" s="15">
        <v>496050.94623999996</v>
      </c>
      <c r="E18" s="9">
        <v>8989.08</v>
      </c>
      <c r="F18" s="33">
        <v>714461.06747999997</v>
      </c>
      <c r="G18" s="11">
        <v>8960.76</v>
      </c>
      <c r="H18" s="12">
        <v>539482.55579999997</v>
      </c>
      <c r="I18" s="13">
        <v>8960.76</v>
      </c>
      <c r="J18" s="35">
        <v>806468.4</v>
      </c>
      <c r="K18" s="38"/>
      <c r="L18" s="28">
        <f t="shared" si="6"/>
        <v>8930.8325000000004</v>
      </c>
      <c r="M18" s="28">
        <f t="shared" si="7"/>
        <v>8930.2925146899361</v>
      </c>
      <c r="N18" s="38"/>
      <c r="O18" s="26">
        <f t="shared" si="8"/>
        <v>639115.74237999995</v>
      </c>
      <c r="P18" s="26">
        <f t="shared" si="9"/>
        <v>614516.6717433231</v>
      </c>
      <c r="Q18" s="31"/>
      <c r="R18" s="26">
        <f t="shared" si="4"/>
        <v>4050204.2826105356</v>
      </c>
      <c r="S18" s="26">
        <f t="shared" si="5"/>
        <v>3968908.7601797995</v>
      </c>
    </row>
    <row r="19" spans="1:19" x14ac:dyDescent="0.2">
      <c r="A19" s="4" t="s">
        <v>10</v>
      </c>
      <c r="B19" s="4" t="s">
        <v>20</v>
      </c>
      <c r="C19" s="7">
        <v>9030.57</v>
      </c>
      <c r="D19" s="15">
        <v>361150.55544000003</v>
      </c>
      <c r="E19" s="9">
        <v>9217.2900000000009</v>
      </c>
      <c r="F19" s="33">
        <v>493705.70426999999</v>
      </c>
      <c r="G19" s="11">
        <v>9188.9699999999993</v>
      </c>
      <c r="H19" s="12">
        <v>318204.84213</v>
      </c>
      <c r="I19" s="13">
        <v>9188.9699999999993</v>
      </c>
      <c r="J19" s="14">
        <v>347370.63290999999</v>
      </c>
      <c r="K19" s="28"/>
      <c r="L19" s="28">
        <f t="shared" si="6"/>
        <v>9156.4500000000007</v>
      </c>
      <c r="M19" s="28">
        <f t="shared" si="7"/>
        <v>9155.8534282191686</v>
      </c>
      <c r="N19" s="28"/>
      <c r="O19" s="26">
        <f t="shared" si="8"/>
        <v>380107.93368750002</v>
      </c>
      <c r="P19" s="26">
        <f t="shared" si="9"/>
        <v>369828.442457319</v>
      </c>
      <c r="Q19" s="31"/>
      <c r="R19" s="26">
        <f t="shared" si="4"/>
        <v>2408819.9973644251</v>
      </c>
      <c r="S19" s="26">
        <f t="shared" si="5"/>
        <v>2360470.2681993749</v>
      </c>
    </row>
    <row r="20" spans="1:19" x14ac:dyDescent="0.2">
      <c r="A20" s="4" t="s">
        <v>5</v>
      </c>
      <c r="B20" s="4" t="s">
        <v>20</v>
      </c>
      <c r="C20" s="7">
        <v>9030.57</v>
      </c>
      <c r="D20" s="15">
        <v>518300.53458000004</v>
      </c>
      <c r="E20" s="9">
        <v>9217.2900000000009</v>
      </c>
      <c r="F20" s="10">
        <v>474948.51912000007</v>
      </c>
      <c r="G20" s="11">
        <v>9188.9699999999993</v>
      </c>
      <c r="H20" s="12">
        <v>404700.61674000008</v>
      </c>
      <c r="I20" s="13">
        <v>9188.9699999999993</v>
      </c>
      <c r="J20" s="35">
        <v>297281.55744</v>
      </c>
      <c r="K20" s="38"/>
      <c r="L20" s="28">
        <f t="shared" si="6"/>
        <v>9156.4500000000007</v>
      </c>
      <c r="M20" s="28">
        <f t="shared" si="7"/>
        <v>9155.8534282191686</v>
      </c>
      <c r="N20" s="38"/>
      <c r="O20" s="26">
        <f t="shared" si="8"/>
        <v>423807.80697000003</v>
      </c>
      <c r="P20" s="26">
        <f t="shared" si="9"/>
        <v>405282.83230241056</v>
      </c>
      <c r="Q20" s="31"/>
      <c r="R20" s="26">
        <f t="shared" si="4"/>
        <v>2685754.8343302845</v>
      </c>
      <c r="S20" s="26">
        <f t="shared" si="5"/>
        <v>2631846.4812837001</v>
      </c>
    </row>
    <row r="21" spans="1:19" ht="12" thickBot="1" x14ac:dyDescent="0.25">
      <c r="A21" s="5" t="s">
        <v>22</v>
      </c>
      <c r="B21" s="5" t="s">
        <v>21</v>
      </c>
      <c r="C21" s="16" t="s">
        <v>27</v>
      </c>
      <c r="D21" s="17"/>
      <c r="E21" s="18" t="s">
        <v>27</v>
      </c>
      <c r="F21" s="19"/>
      <c r="G21" s="20">
        <v>8960.76</v>
      </c>
      <c r="H21" s="21">
        <v>1025756.11872</v>
      </c>
      <c r="I21" s="22">
        <v>8960.76</v>
      </c>
      <c r="J21" s="23">
        <v>1075291.2</v>
      </c>
      <c r="K21" s="28"/>
      <c r="L21" s="28">
        <f t="shared" si="6"/>
        <v>8960.76</v>
      </c>
      <c r="M21" s="28">
        <f t="shared" si="7"/>
        <v>8960.76</v>
      </c>
      <c r="N21" s="28"/>
      <c r="O21" s="26">
        <f t="shared" si="8"/>
        <v>1050523.6593599999</v>
      </c>
      <c r="P21" s="26">
        <f t="shared" si="9"/>
        <v>1049939.7305128118</v>
      </c>
      <c r="Q21" s="31"/>
      <c r="R21" s="26">
        <f t="shared" si="4"/>
        <v>6657378.5340961916</v>
      </c>
      <c r="S21" s="26">
        <f t="shared" si="5"/>
        <v>6523751.9246255988</v>
      </c>
    </row>
    <row r="22" spans="1:19" x14ac:dyDescent="0.2">
      <c r="A22" s="1"/>
      <c r="C22" s="24"/>
      <c r="D22" s="25">
        <f>SUM(D4:D21)</f>
        <v>6710799.4595999988</v>
      </c>
      <c r="E22" s="24"/>
      <c r="F22" s="25">
        <f>SUM(F4:F21)</f>
        <v>6062908.2069000006</v>
      </c>
      <c r="H22" s="25">
        <f>SUM(H4:H21)</f>
        <v>8512608.6909400001</v>
      </c>
      <c r="I22" s="24"/>
      <c r="J22" s="25">
        <f>SUM(J4:J21)</f>
        <v>9965538.7580499984</v>
      </c>
      <c r="K22" s="25"/>
      <c r="L22" s="25"/>
      <c r="M22" s="25"/>
      <c r="N22" s="25"/>
      <c r="O22" s="25">
        <f>SUM(O4:O21)</f>
        <v>8081729.2502908343</v>
      </c>
      <c r="P22" s="25">
        <f>SUM(P4:P21)</f>
        <v>7298817.207198292</v>
      </c>
      <c r="R22" s="25">
        <f>SUM(R4:R21)</f>
        <v>51215534.604943067</v>
      </c>
      <c r="S22" s="25">
        <f>SUM(S4:S21)</f>
        <v>50187538.644306071</v>
      </c>
    </row>
    <row r="23" spans="1:19" x14ac:dyDescent="0.2">
      <c r="A23" s="1"/>
      <c r="B23" s="3"/>
      <c r="C23" s="24"/>
      <c r="D23" s="24">
        <f>+D22/COUNT(D4:D21)</f>
        <v>394752.90938823525</v>
      </c>
      <c r="E23" s="27"/>
      <c r="F23" s="24">
        <f>+F22/COUNT(F4:F21)</f>
        <v>378931.76293125004</v>
      </c>
      <c r="G23" s="24"/>
      <c r="H23" s="24">
        <f>+H22/COUNT(H4:H21)</f>
        <v>472922.70505222224</v>
      </c>
      <c r="J23" s="24">
        <f>+J22/COUNT(J4:J21)</f>
        <v>586208.16223823524</v>
      </c>
      <c r="K23" s="28"/>
      <c r="L23" s="28"/>
      <c r="M23" s="28"/>
      <c r="N23" s="28"/>
      <c r="R23" s="113">
        <f>+R22+S22</f>
        <v>101403073.24924913</v>
      </c>
      <c r="S23" s="113"/>
    </row>
    <row r="24" spans="1:19" x14ac:dyDescent="0.2">
      <c r="A24" s="1"/>
      <c r="B24" s="3"/>
      <c r="C24" s="24"/>
      <c r="D24" s="24"/>
      <c r="E24" s="27"/>
      <c r="F24" s="27"/>
      <c r="G24" s="24"/>
      <c r="H24" s="24"/>
      <c r="I24" s="112" t="s">
        <v>44</v>
      </c>
      <c r="J24" s="112"/>
      <c r="K24" s="28"/>
      <c r="L24" s="116" t="s">
        <v>40</v>
      </c>
      <c r="M24" s="116"/>
      <c r="N24" s="28"/>
      <c r="O24" s="26">
        <v>26826386</v>
      </c>
    </row>
    <row r="25" spans="1:19" x14ac:dyDescent="0.2">
      <c r="A25" s="1"/>
      <c r="B25" s="3"/>
      <c r="C25" s="24"/>
      <c r="D25" s="24"/>
      <c r="E25" s="27"/>
      <c r="F25" s="27"/>
      <c r="G25" s="24"/>
      <c r="H25" s="24"/>
      <c r="I25" s="112"/>
      <c r="J25" s="112"/>
      <c r="K25" s="28"/>
      <c r="L25" s="116" t="s">
        <v>41</v>
      </c>
      <c r="M25" s="116"/>
      <c r="N25" s="28"/>
      <c r="O25" s="26">
        <v>3488450</v>
      </c>
    </row>
    <row r="26" spans="1:19" x14ac:dyDescent="0.2">
      <c r="A26" s="1"/>
      <c r="B26" s="3"/>
      <c r="C26" s="24"/>
      <c r="D26" s="24"/>
      <c r="E26" s="24"/>
      <c r="F26" s="24"/>
      <c r="G26" s="24"/>
      <c r="H26" s="24"/>
      <c r="I26" s="112"/>
      <c r="J26" s="112"/>
      <c r="K26" s="28"/>
      <c r="L26" s="49"/>
      <c r="M26" s="49" t="s">
        <v>34</v>
      </c>
      <c r="N26" s="28"/>
      <c r="O26" s="26">
        <f>+O24-O25</f>
        <v>23337936</v>
      </c>
    </row>
    <row r="27" spans="1:19" x14ac:dyDescent="0.2">
      <c r="A27" s="1"/>
      <c r="B27" s="3"/>
      <c r="C27" s="24"/>
      <c r="D27" s="24"/>
      <c r="E27" s="24"/>
      <c r="F27" s="24"/>
      <c r="G27" s="24"/>
      <c r="H27" s="24"/>
      <c r="I27" s="24"/>
      <c r="J27" s="28"/>
      <c r="K27" s="28"/>
      <c r="L27" s="49"/>
      <c r="M27" s="49" t="s">
        <v>42</v>
      </c>
      <c r="N27" s="28"/>
      <c r="P27" s="26">
        <f>+H22-O25</f>
        <v>5024158.6909400001</v>
      </c>
    </row>
    <row r="28" spans="1:19" x14ac:dyDescent="0.2">
      <c r="A28" s="1"/>
      <c r="B28" s="1"/>
      <c r="C28" s="24"/>
      <c r="D28" s="24"/>
      <c r="E28" s="24"/>
      <c r="F28" s="24"/>
      <c r="G28" s="24"/>
      <c r="H28" s="24"/>
      <c r="I28" s="24"/>
      <c r="J28" s="28"/>
      <c r="K28" s="28"/>
      <c r="L28" s="49"/>
      <c r="M28" s="49" t="s">
        <v>35</v>
      </c>
      <c r="N28" s="28"/>
      <c r="P28" s="26">
        <f>+J22</f>
        <v>9965538.7580499984</v>
      </c>
    </row>
    <row r="29" spans="1:19" x14ac:dyDescent="0.2">
      <c r="A29" s="1"/>
      <c r="B29" s="1"/>
      <c r="C29" s="24"/>
      <c r="D29" s="24"/>
      <c r="E29" s="24"/>
      <c r="F29" s="24"/>
      <c r="G29" s="24"/>
      <c r="H29" s="24"/>
      <c r="I29" s="24"/>
      <c r="J29" s="28"/>
      <c r="K29" s="28"/>
      <c r="L29" s="49"/>
      <c r="M29" s="49" t="s">
        <v>36</v>
      </c>
      <c r="N29" s="28"/>
      <c r="P29" s="26">
        <v>8348238.5510099996</v>
      </c>
    </row>
    <row r="30" spans="1:19" x14ac:dyDescent="0.2">
      <c r="A30" s="1"/>
      <c r="B30" s="1"/>
      <c r="C30" s="24"/>
      <c r="D30" s="24"/>
      <c r="E30" s="24"/>
      <c r="F30" s="24"/>
      <c r="G30" s="24"/>
      <c r="H30" s="24"/>
      <c r="I30" s="24"/>
      <c r="J30" s="28"/>
      <c r="K30" s="28"/>
      <c r="L30" s="50"/>
      <c r="M30" s="50"/>
      <c r="N30" s="28"/>
    </row>
    <row r="31" spans="1:19" x14ac:dyDescent="0.2">
      <c r="A31" s="1"/>
      <c r="B31" s="3"/>
      <c r="C31" s="24"/>
      <c r="D31" s="24"/>
      <c r="E31" s="27"/>
      <c r="F31" s="27"/>
      <c r="G31" s="24"/>
      <c r="H31" s="24"/>
      <c r="I31" s="24"/>
      <c r="J31" s="28"/>
      <c r="K31" s="28"/>
      <c r="L31" s="50"/>
      <c r="M31" s="50"/>
      <c r="N31" s="28"/>
    </row>
    <row r="32" spans="1:19" x14ac:dyDescent="0.2">
      <c r="A32" s="1"/>
      <c r="B32" s="3"/>
      <c r="C32" s="24"/>
      <c r="D32" s="24"/>
      <c r="E32" s="27"/>
      <c r="F32" s="27"/>
      <c r="G32" s="24"/>
      <c r="H32" s="24"/>
      <c r="I32" s="24"/>
      <c r="J32" s="28"/>
      <c r="K32" s="28"/>
      <c r="L32" s="50"/>
      <c r="M32" s="50" t="s">
        <v>43</v>
      </c>
      <c r="N32" s="28"/>
      <c r="R32" s="26">
        <v>59976000</v>
      </c>
    </row>
    <row r="33" spans="1:19" x14ac:dyDescent="0.2">
      <c r="A33" s="1"/>
      <c r="B33" s="3"/>
      <c r="C33" s="24"/>
      <c r="D33" s="24"/>
      <c r="E33" s="24"/>
      <c r="F33" s="24"/>
      <c r="G33" s="24"/>
      <c r="H33" s="24"/>
      <c r="I33" s="24"/>
      <c r="J33" s="28"/>
      <c r="K33" s="28"/>
      <c r="L33" s="28"/>
      <c r="M33" s="28"/>
      <c r="N33" s="28"/>
      <c r="R33" s="26">
        <f>+R32-R22</f>
        <v>8760465.3950569332</v>
      </c>
      <c r="S33" s="26" t="s">
        <v>45</v>
      </c>
    </row>
    <row r="34" spans="1:19" x14ac:dyDescent="0.2">
      <c r="A34" s="1"/>
      <c r="B34" s="3"/>
      <c r="C34" s="24"/>
      <c r="D34" s="24"/>
      <c r="E34" s="27"/>
      <c r="F34" s="27"/>
      <c r="G34" s="24"/>
      <c r="H34" s="24"/>
      <c r="I34" s="24"/>
      <c r="J34" s="28"/>
      <c r="K34" s="28"/>
      <c r="L34" s="28"/>
      <c r="M34" s="28"/>
      <c r="N34" s="28"/>
    </row>
    <row r="35" spans="1:19" x14ac:dyDescent="0.2">
      <c r="A35" s="1"/>
      <c r="B35" s="1"/>
      <c r="C35" s="24"/>
      <c r="D35" s="24"/>
      <c r="E35" s="24"/>
      <c r="F35" s="24"/>
      <c r="G35" s="24"/>
      <c r="H35" s="24"/>
      <c r="I35" s="24"/>
      <c r="J35" s="28"/>
      <c r="K35" s="28"/>
      <c r="L35" s="28"/>
      <c r="M35" s="28"/>
      <c r="N35" s="28"/>
    </row>
    <row r="36" spans="1:19" x14ac:dyDescent="0.2">
      <c r="A36" s="1"/>
      <c r="B36" s="3"/>
      <c r="C36" s="24"/>
      <c r="D36" s="24"/>
      <c r="E36" s="27"/>
      <c r="F36" s="27"/>
      <c r="G36" s="24"/>
      <c r="H36" s="24"/>
      <c r="I36" s="24"/>
      <c r="J36" s="28"/>
      <c r="K36" s="28"/>
      <c r="L36" s="28"/>
      <c r="M36" s="28"/>
      <c r="N36" s="28"/>
    </row>
    <row r="37" spans="1:19" x14ac:dyDescent="0.2">
      <c r="A37" s="1"/>
      <c r="B37" s="3"/>
      <c r="C37" s="24"/>
      <c r="D37" s="24"/>
      <c r="E37" s="27"/>
      <c r="F37" s="27"/>
      <c r="G37" s="24"/>
      <c r="H37" s="24"/>
      <c r="I37" s="24"/>
      <c r="J37" s="28"/>
      <c r="K37" s="28"/>
      <c r="L37" s="28"/>
      <c r="M37" s="28"/>
      <c r="N37" s="28"/>
    </row>
    <row r="38" spans="1:19" x14ac:dyDescent="0.2">
      <c r="A38" s="1"/>
      <c r="B38" s="3"/>
      <c r="C38" s="24"/>
      <c r="D38" s="24"/>
      <c r="E38" s="24"/>
      <c r="F38" s="24"/>
      <c r="G38" s="24"/>
      <c r="H38" s="24"/>
      <c r="I38" s="24"/>
      <c r="J38" s="28"/>
      <c r="K38" s="28"/>
      <c r="L38" s="28"/>
      <c r="M38" s="28"/>
      <c r="N38" s="28"/>
    </row>
    <row r="39" spans="1:19" x14ac:dyDescent="0.2">
      <c r="A39" s="1"/>
      <c r="B39" s="3"/>
      <c r="C39" s="24"/>
      <c r="D39" s="24"/>
      <c r="E39" s="24"/>
      <c r="F39" s="24"/>
      <c r="G39" s="24"/>
      <c r="H39" s="24"/>
      <c r="I39" s="24"/>
      <c r="J39" s="28"/>
      <c r="K39" s="28"/>
      <c r="L39" s="28"/>
      <c r="M39" s="28"/>
      <c r="N39" s="28"/>
    </row>
    <row r="40" spans="1:19" x14ac:dyDescent="0.2">
      <c r="A40" s="1"/>
      <c r="B40" s="1"/>
      <c r="C40" s="24"/>
      <c r="D40" s="24"/>
      <c r="E40" s="24"/>
      <c r="F40" s="24"/>
      <c r="G40" s="24"/>
      <c r="H40" s="24"/>
      <c r="I40" s="24"/>
      <c r="J40" s="28"/>
      <c r="K40" s="28"/>
      <c r="L40" s="28"/>
      <c r="M40" s="28"/>
      <c r="N40" s="28"/>
    </row>
    <row r="41" spans="1:19" x14ac:dyDescent="0.2">
      <c r="A41" s="1"/>
      <c r="B41" s="3"/>
      <c r="C41" s="24"/>
      <c r="D41" s="24"/>
      <c r="E41" s="24"/>
      <c r="F41" s="24"/>
      <c r="G41" s="24"/>
      <c r="H41" s="24"/>
      <c r="I41" s="24"/>
      <c r="J41" s="28"/>
      <c r="K41" s="28"/>
      <c r="L41" s="28"/>
      <c r="M41" s="28"/>
      <c r="N41" s="28"/>
    </row>
    <row r="42" spans="1:19" x14ac:dyDescent="0.2">
      <c r="A42" s="1"/>
      <c r="B42" s="1"/>
      <c r="C42" s="24"/>
      <c r="D42" s="24"/>
      <c r="E42" s="27"/>
      <c r="F42" s="27"/>
      <c r="G42" s="24"/>
      <c r="H42" s="24"/>
      <c r="I42" s="24"/>
      <c r="J42" s="28"/>
      <c r="K42" s="28"/>
      <c r="L42" s="28"/>
      <c r="M42" s="28"/>
      <c r="N42" s="28"/>
    </row>
    <row r="43" spans="1:19" x14ac:dyDescent="0.2">
      <c r="A43" s="1"/>
      <c r="B43" s="1"/>
      <c r="C43" s="24"/>
      <c r="D43" s="24"/>
      <c r="E43" s="27"/>
      <c r="F43" s="27"/>
      <c r="G43" s="24"/>
      <c r="H43" s="24"/>
      <c r="I43" s="24"/>
      <c r="J43" s="28"/>
      <c r="K43" s="28"/>
      <c r="L43" s="28"/>
      <c r="M43" s="28"/>
      <c r="N43" s="28"/>
    </row>
    <row r="44" spans="1:19" x14ac:dyDescent="0.2">
      <c r="A44" s="1"/>
      <c r="B44" s="3"/>
      <c r="C44" s="24"/>
      <c r="D44" s="24"/>
      <c r="E44" s="27"/>
      <c r="F44" s="27"/>
      <c r="G44" s="24"/>
      <c r="H44" s="24"/>
      <c r="I44" s="24"/>
      <c r="J44" s="28"/>
      <c r="K44" s="28"/>
      <c r="L44" s="28"/>
      <c r="M44" s="28"/>
      <c r="N44" s="28"/>
    </row>
    <row r="45" spans="1:19" x14ac:dyDescent="0.2">
      <c r="A45" s="1"/>
      <c r="B45" s="3"/>
      <c r="C45" s="24"/>
      <c r="D45" s="24"/>
      <c r="E45" s="24"/>
      <c r="F45" s="24"/>
      <c r="G45" s="24"/>
      <c r="H45" s="24"/>
      <c r="I45" s="24"/>
      <c r="J45" s="28"/>
      <c r="K45" s="28"/>
      <c r="L45" s="28"/>
      <c r="M45" s="28"/>
      <c r="N45" s="28"/>
    </row>
    <row r="46" spans="1:19" x14ac:dyDescent="0.2">
      <c r="A46" s="1"/>
      <c r="B46" s="3"/>
      <c r="C46" s="24"/>
      <c r="D46" s="24"/>
      <c r="E46" s="24"/>
      <c r="F46" s="24"/>
      <c r="G46" s="24"/>
      <c r="H46" s="24"/>
      <c r="I46" s="24"/>
      <c r="J46" s="28"/>
      <c r="K46" s="28"/>
      <c r="L46" s="28"/>
      <c r="M46" s="28"/>
      <c r="N46" s="28"/>
    </row>
    <row r="47" spans="1:19" x14ac:dyDescent="0.2">
      <c r="A47" s="1"/>
      <c r="B47" s="3"/>
      <c r="C47" s="24"/>
      <c r="D47" s="24"/>
      <c r="E47" s="27"/>
      <c r="F47" s="27"/>
      <c r="G47" s="24"/>
      <c r="H47" s="24"/>
      <c r="I47" s="24"/>
      <c r="J47" s="28"/>
      <c r="K47" s="28"/>
      <c r="L47" s="28"/>
      <c r="M47" s="28"/>
      <c r="N47" s="28"/>
    </row>
    <row r="48" spans="1:19" x14ac:dyDescent="0.2">
      <c r="A48" s="1"/>
      <c r="B48" s="3"/>
      <c r="C48" s="24"/>
      <c r="D48" s="24"/>
      <c r="E48" s="27"/>
      <c r="F48" s="27"/>
      <c r="G48" s="24"/>
      <c r="H48" s="24"/>
      <c r="I48" s="24"/>
      <c r="J48" s="28"/>
      <c r="K48" s="28"/>
      <c r="L48" s="28"/>
      <c r="M48" s="28"/>
      <c r="N48" s="28"/>
    </row>
    <row r="49" spans="1:14" x14ac:dyDescent="0.2">
      <c r="A49" s="1"/>
      <c r="B49" s="1"/>
      <c r="C49" s="24"/>
      <c r="D49" s="28"/>
      <c r="E49" s="27"/>
      <c r="F49" s="27"/>
      <c r="G49" s="24"/>
      <c r="H49" s="24"/>
      <c r="I49" s="24"/>
      <c r="J49" s="28"/>
      <c r="K49" s="28"/>
      <c r="L49" s="28"/>
      <c r="M49" s="28"/>
      <c r="N49" s="28"/>
    </row>
    <row r="50" spans="1:14" x14ac:dyDescent="0.2">
      <c r="A50" s="1"/>
      <c r="B50" s="3"/>
      <c r="C50" s="24"/>
      <c r="D50" s="28"/>
      <c r="E50" s="24"/>
      <c r="F50" s="24"/>
      <c r="G50" s="24"/>
      <c r="H50" s="24"/>
      <c r="I50" s="24"/>
      <c r="J50" s="28"/>
      <c r="K50" s="28"/>
      <c r="L50" s="28"/>
      <c r="M50" s="28"/>
      <c r="N50" s="28"/>
    </row>
    <row r="51" spans="1:14" x14ac:dyDescent="0.2">
      <c r="A51" s="1"/>
      <c r="B51" s="3"/>
      <c r="C51" s="24"/>
      <c r="D51" s="28"/>
      <c r="E51" s="24"/>
      <c r="F51" s="24"/>
      <c r="G51" s="24"/>
      <c r="H51" s="24"/>
      <c r="I51" s="24"/>
      <c r="J51" s="28"/>
      <c r="K51" s="28"/>
      <c r="L51" s="28"/>
      <c r="M51" s="28"/>
      <c r="N51" s="28"/>
    </row>
    <row r="52" spans="1:14" x14ac:dyDescent="0.2">
      <c r="A52" s="1"/>
      <c r="B52" s="3"/>
      <c r="C52" s="24"/>
      <c r="D52" s="28"/>
      <c r="E52" s="27"/>
      <c r="F52" s="27"/>
      <c r="G52" s="24"/>
      <c r="H52" s="24"/>
      <c r="I52" s="24"/>
      <c r="J52" s="28"/>
      <c r="K52" s="28"/>
      <c r="L52" s="28"/>
      <c r="M52" s="28"/>
      <c r="N52" s="28"/>
    </row>
    <row r="53" spans="1:14" x14ac:dyDescent="0.2">
      <c r="A53" s="1"/>
      <c r="B53" s="1"/>
      <c r="C53" s="24"/>
      <c r="D53" s="28"/>
      <c r="E53" s="24"/>
      <c r="F53" s="24"/>
      <c r="G53" s="24"/>
      <c r="H53" s="24"/>
      <c r="I53" s="24"/>
      <c r="J53" s="28"/>
      <c r="K53" s="28"/>
      <c r="L53" s="28"/>
      <c r="M53" s="28"/>
      <c r="N53" s="28"/>
    </row>
    <row r="54" spans="1:14" x14ac:dyDescent="0.2">
      <c r="A54" s="1"/>
      <c r="B54" s="3"/>
      <c r="C54" s="24"/>
      <c r="D54" s="28"/>
      <c r="E54" s="24"/>
      <c r="F54" s="24"/>
      <c r="G54" s="24"/>
      <c r="H54" s="24"/>
      <c r="I54" s="24"/>
      <c r="J54" s="28"/>
      <c r="K54" s="28"/>
      <c r="L54" s="28"/>
      <c r="M54" s="28"/>
      <c r="N54" s="28"/>
    </row>
    <row r="55" spans="1:14" x14ac:dyDescent="0.2">
      <c r="A55" s="1"/>
      <c r="B55" s="3"/>
      <c r="C55" s="24"/>
      <c r="D55" s="28"/>
      <c r="E55" s="27"/>
      <c r="F55" s="27"/>
      <c r="G55" s="24"/>
      <c r="H55" s="24"/>
      <c r="I55" s="24"/>
      <c r="J55" s="28"/>
      <c r="K55" s="28"/>
      <c r="L55" s="28"/>
      <c r="M55" s="28"/>
      <c r="N55" s="28"/>
    </row>
    <row r="56" spans="1:14" x14ac:dyDescent="0.2">
      <c r="A56" s="1"/>
      <c r="B56" s="3"/>
      <c r="C56" s="24"/>
      <c r="D56" s="28"/>
      <c r="E56" s="27"/>
      <c r="F56" s="27"/>
      <c r="G56" s="24"/>
      <c r="H56" s="24"/>
      <c r="I56" s="24"/>
      <c r="J56" s="28"/>
      <c r="K56" s="28"/>
      <c r="L56" s="28"/>
      <c r="M56" s="28"/>
      <c r="N56" s="28"/>
    </row>
    <row r="57" spans="1:14" x14ac:dyDescent="0.2">
      <c r="A57" s="1"/>
      <c r="B57" s="1"/>
      <c r="C57" s="24"/>
      <c r="D57" s="28"/>
      <c r="E57" s="27"/>
      <c r="F57" s="27"/>
      <c r="G57" s="24"/>
      <c r="H57" s="24"/>
      <c r="I57" s="24"/>
      <c r="J57" s="28"/>
      <c r="K57" s="28"/>
      <c r="L57" s="28"/>
      <c r="M57" s="28"/>
      <c r="N57" s="28"/>
    </row>
    <row r="58" spans="1:14" x14ac:dyDescent="0.2">
      <c r="A58" s="1"/>
      <c r="B58" s="1"/>
      <c r="C58" s="24"/>
      <c r="D58" s="28"/>
      <c r="E58" s="27"/>
      <c r="F58" s="27"/>
      <c r="G58" s="24"/>
      <c r="H58" s="24"/>
      <c r="I58" s="24"/>
      <c r="J58" s="28"/>
      <c r="K58" s="28"/>
      <c r="L58" s="28"/>
      <c r="M58" s="28"/>
      <c r="N58" s="28"/>
    </row>
    <row r="59" spans="1:14" x14ac:dyDescent="0.2">
      <c r="A59" s="1"/>
      <c r="B59" s="3"/>
      <c r="C59" s="24"/>
      <c r="D59" s="28"/>
      <c r="E59" s="27"/>
      <c r="F59" s="27"/>
      <c r="G59" s="24"/>
      <c r="H59" s="24"/>
      <c r="I59" s="24"/>
      <c r="J59" s="28"/>
      <c r="K59" s="28"/>
      <c r="L59" s="28"/>
      <c r="M59" s="28"/>
      <c r="N59" s="28"/>
    </row>
    <row r="60" spans="1:14" x14ac:dyDescent="0.2">
      <c r="A60" s="1"/>
      <c r="B60" s="3"/>
      <c r="C60" s="24"/>
      <c r="D60" s="28"/>
      <c r="E60" s="27"/>
      <c r="F60" s="27"/>
      <c r="G60" s="24"/>
      <c r="H60" s="24"/>
      <c r="I60" s="24"/>
      <c r="J60" s="28"/>
      <c r="K60" s="28"/>
      <c r="L60" s="28"/>
      <c r="M60" s="28"/>
      <c r="N60" s="28"/>
    </row>
    <row r="61" spans="1:14" x14ac:dyDescent="0.2">
      <c r="A61" s="1"/>
      <c r="B61" s="1"/>
      <c r="C61" s="24"/>
      <c r="D61" s="28"/>
      <c r="E61" s="27"/>
      <c r="F61" s="27"/>
      <c r="G61" s="24"/>
      <c r="H61" s="24"/>
      <c r="I61" s="24"/>
      <c r="J61" s="28"/>
      <c r="K61" s="28"/>
      <c r="L61" s="28"/>
      <c r="M61" s="28"/>
      <c r="N61" s="28"/>
    </row>
    <row r="62" spans="1:14" x14ac:dyDescent="0.2">
      <c r="A62" s="1"/>
      <c r="B62" s="1"/>
      <c r="C62" s="24"/>
      <c r="D62" s="28"/>
      <c r="E62" s="24"/>
      <c r="F62" s="24"/>
      <c r="G62" s="24"/>
      <c r="H62" s="24"/>
      <c r="I62" s="24"/>
      <c r="J62" s="28"/>
      <c r="K62" s="28"/>
      <c r="L62" s="28"/>
      <c r="M62" s="28"/>
      <c r="N62" s="28"/>
    </row>
    <row r="63" spans="1:14" x14ac:dyDescent="0.2">
      <c r="A63" s="1"/>
      <c r="B63" s="3"/>
      <c r="C63" s="24"/>
      <c r="D63" s="28"/>
      <c r="E63" s="24"/>
      <c r="F63" s="24"/>
      <c r="G63" s="24"/>
      <c r="H63" s="24"/>
      <c r="I63" s="24"/>
      <c r="J63" s="28"/>
      <c r="K63" s="28"/>
      <c r="L63" s="28"/>
      <c r="M63" s="28"/>
      <c r="N63" s="28"/>
    </row>
    <row r="64" spans="1:14" x14ac:dyDescent="0.2">
      <c r="A64" s="1"/>
      <c r="B64" s="3"/>
      <c r="C64" s="24"/>
      <c r="D64" s="28"/>
      <c r="E64" s="24"/>
      <c r="F64" s="24"/>
      <c r="G64" s="24"/>
      <c r="H64" s="24"/>
      <c r="I64" s="24"/>
      <c r="J64" s="28"/>
      <c r="K64" s="28"/>
      <c r="L64" s="28"/>
      <c r="M64" s="28"/>
      <c r="N64" s="28"/>
    </row>
    <row r="65" spans="1:14" x14ac:dyDescent="0.2">
      <c r="A65" s="1"/>
      <c r="B65" s="3"/>
      <c r="C65" s="24"/>
      <c r="D65" s="28"/>
      <c r="E65" s="27"/>
      <c r="F65" s="27"/>
      <c r="G65" s="24"/>
      <c r="H65" s="24"/>
      <c r="I65" s="24"/>
      <c r="J65" s="28"/>
      <c r="K65" s="28"/>
      <c r="L65" s="28"/>
      <c r="M65" s="28"/>
      <c r="N65" s="28"/>
    </row>
    <row r="66" spans="1:14" x14ac:dyDescent="0.2">
      <c r="A66" s="1"/>
      <c r="B66" s="3"/>
      <c r="C66" s="24"/>
      <c r="D66" s="28"/>
      <c r="E66" s="27"/>
      <c r="F66" s="27"/>
      <c r="G66" s="24"/>
      <c r="H66" s="24"/>
      <c r="I66" s="24"/>
      <c r="J66" s="28"/>
      <c r="K66" s="28"/>
      <c r="L66" s="28"/>
      <c r="M66" s="28"/>
      <c r="N66" s="28"/>
    </row>
    <row r="67" spans="1:14" x14ac:dyDescent="0.2">
      <c r="A67" s="1"/>
      <c r="B67" s="1"/>
      <c r="C67" s="24"/>
      <c r="D67" s="28"/>
      <c r="E67" s="24"/>
      <c r="F67" s="24"/>
      <c r="G67" s="24"/>
      <c r="H67" s="24"/>
      <c r="I67" s="24"/>
      <c r="J67" s="28"/>
      <c r="K67" s="28"/>
      <c r="L67" s="28"/>
      <c r="M67" s="28"/>
      <c r="N67" s="28"/>
    </row>
    <row r="68" spans="1:14" x14ac:dyDescent="0.2">
      <c r="A68" s="1"/>
      <c r="B68" s="3"/>
      <c r="C68" s="24"/>
      <c r="D68" s="28"/>
      <c r="E68" s="24"/>
      <c r="F68" s="24"/>
      <c r="G68" s="24"/>
      <c r="H68" s="24"/>
      <c r="I68" s="24"/>
      <c r="J68" s="28"/>
      <c r="K68" s="28"/>
      <c r="L68" s="28"/>
      <c r="M68" s="28"/>
      <c r="N68" s="28"/>
    </row>
    <row r="69" spans="1:14" x14ac:dyDescent="0.2">
      <c r="A69" s="1"/>
      <c r="B69" s="3"/>
      <c r="C69" s="24"/>
      <c r="D69" s="28"/>
      <c r="E69" s="24"/>
      <c r="F69" s="24"/>
      <c r="G69" s="24"/>
      <c r="H69" s="24"/>
      <c r="I69" s="24"/>
      <c r="J69" s="28"/>
      <c r="K69" s="28"/>
      <c r="L69" s="28"/>
      <c r="M69" s="28"/>
      <c r="N69" s="28"/>
    </row>
    <row r="70" spans="1:14" x14ac:dyDescent="0.2">
      <c r="A70" s="1"/>
      <c r="B70" s="3"/>
      <c r="C70" s="24"/>
      <c r="D70" s="28"/>
      <c r="E70" s="27"/>
      <c r="F70" s="27"/>
      <c r="G70" s="24"/>
      <c r="H70" s="24"/>
      <c r="I70" s="24"/>
      <c r="J70" s="28"/>
      <c r="K70" s="28"/>
      <c r="L70" s="28"/>
      <c r="M70" s="28"/>
      <c r="N70" s="28"/>
    </row>
    <row r="71" spans="1:14" x14ac:dyDescent="0.2">
      <c r="A71" s="1"/>
      <c r="B71" s="3"/>
      <c r="C71" s="24"/>
      <c r="D71" s="28"/>
      <c r="E71" s="27"/>
      <c r="F71" s="27"/>
      <c r="G71" s="24"/>
      <c r="H71" s="24"/>
      <c r="I71" s="24"/>
      <c r="J71" s="28"/>
      <c r="K71" s="28"/>
      <c r="L71" s="28"/>
      <c r="M71" s="28"/>
      <c r="N71" s="28"/>
    </row>
    <row r="72" spans="1:14" x14ac:dyDescent="0.2">
      <c r="A72" s="1"/>
      <c r="B72" s="3"/>
      <c r="C72" s="24"/>
      <c r="D72" s="28"/>
      <c r="E72" s="27"/>
      <c r="F72" s="27"/>
      <c r="G72" s="24"/>
      <c r="H72" s="24"/>
      <c r="I72" s="24"/>
      <c r="J72" s="28"/>
      <c r="K72" s="28"/>
      <c r="L72" s="28"/>
      <c r="M72" s="28"/>
      <c r="N72" s="28"/>
    </row>
    <row r="73" spans="1:14" x14ac:dyDescent="0.2">
      <c r="A73" s="1"/>
      <c r="B73" s="1"/>
      <c r="C73" s="24"/>
      <c r="D73" s="28"/>
      <c r="E73" s="27"/>
      <c r="F73" s="27"/>
      <c r="G73" s="24"/>
      <c r="H73" s="24"/>
      <c r="I73" s="24"/>
      <c r="J73" s="28"/>
      <c r="K73" s="28"/>
      <c r="L73" s="28"/>
      <c r="M73" s="28"/>
      <c r="N73" s="28"/>
    </row>
    <row r="74" spans="1:14" x14ac:dyDescent="0.2">
      <c r="A74" s="1"/>
      <c r="B74" s="1"/>
      <c r="C74" s="24"/>
      <c r="D74" s="28"/>
      <c r="E74" s="28"/>
      <c r="F74" s="29"/>
      <c r="G74" s="24"/>
      <c r="H74" s="24"/>
      <c r="I74" s="24"/>
      <c r="J74" s="28"/>
      <c r="K74" s="28"/>
      <c r="L74" s="28"/>
      <c r="M74" s="28"/>
      <c r="N74" s="28"/>
    </row>
    <row r="75" spans="1:14" x14ac:dyDescent="0.2">
      <c r="A75" s="1"/>
      <c r="B75" s="1"/>
      <c r="C75" s="24"/>
      <c r="D75" s="28"/>
      <c r="E75" s="28"/>
      <c r="F75" s="28"/>
      <c r="G75" s="24"/>
      <c r="H75" s="24"/>
      <c r="I75" s="24"/>
      <c r="J75" s="28"/>
      <c r="K75" s="28"/>
      <c r="L75" s="28"/>
      <c r="M75" s="28"/>
      <c r="N75" s="28"/>
    </row>
    <row r="76" spans="1:14" x14ac:dyDescent="0.2">
      <c r="A76" s="1"/>
      <c r="B76" s="3"/>
      <c r="C76" s="24"/>
      <c r="D76" s="28"/>
      <c r="E76" s="28"/>
      <c r="F76" s="28"/>
      <c r="G76" s="24"/>
      <c r="H76" s="24"/>
      <c r="I76" s="24"/>
      <c r="J76" s="28"/>
      <c r="K76" s="28"/>
      <c r="L76" s="28"/>
      <c r="M76" s="28"/>
      <c r="N76" s="28"/>
    </row>
    <row r="77" spans="1:14" x14ac:dyDescent="0.2">
      <c r="A77" s="1"/>
      <c r="B77" s="3"/>
      <c r="C77" s="24"/>
      <c r="D77" s="28"/>
      <c r="G77" s="24"/>
      <c r="H77" s="24"/>
      <c r="I77" s="24"/>
      <c r="J77" s="28"/>
      <c r="K77" s="28"/>
      <c r="L77" s="28"/>
      <c r="M77" s="28"/>
      <c r="N77" s="28"/>
    </row>
    <row r="78" spans="1:14" x14ac:dyDescent="0.2">
      <c r="B78" s="3"/>
      <c r="C78" s="28"/>
      <c r="D78" s="28"/>
      <c r="G78" s="24"/>
      <c r="H78" s="24"/>
      <c r="I78" s="24"/>
      <c r="J78" s="28"/>
      <c r="K78" s="28"/>
      <c r="L78" s="28"/>
      <c r="M78" s="28"/>
      <c r="N78" s="28"/>
    </row>
    <row r="79" spans="1:14" x14ac:dyDescent="0.2">
      <c r="B79" s="1"/>
      <c r="C79" s="28"/>
      <c r="D79" s="28"/>
      <c r="G79" s="24"/>
      <c r="H79" s="24"/>
      <c r="I79" s="24"/>
      <c r="J79" s="28"/>
      <c r="K79" s="28"/>
      <c r="L79" s="28"/>
      <c r="M79" s="28"/>
      <c r="N79" s="28"/>
    </row>
    <row r="80" spans="1:14" x14ac:dyDescent="0.2">
      <c r="B80" s="3"/>
      <c r="C80" s="28"/>
      <c r="D80" s="28"/>
      <c r="G80" s="24"/>
      <c r="H80" s="24"/>
      <c r="I80" s="24"/>
      <c r="J80" s="28"/>
      <c r="K80" s="28"/>
      <c r="L80" s="28"/>
      <c r="M80" s="28"/>
      <c r="N80" s="28"/>
    </row>
    <row r="81" spans="2:14" x14ac:dyDescent="0.2">
      <c r="B81" s="3"/>
      <c r="C81" s="28"/>
      <c r="D81" s="28"/>
      <c r="G81" s="24"/>
      <c r="H81" s="24"/>
      <c r="I81" s="24"/>
      <c r="J81" s="28"/>
      <c r="K81" s="28"/>
      <c r="L81" s="28"/>
      <c r="M81" s="28"/>
      <c r="N81" s="28"/>
    </row>
    <row r="82" spans="2:14" x14ac:dyDescent="0.2">
      <c r="B82" s="3"/>
      <c r="C82" s="28"/>
      <c r="D82" s="28"/>
      <c r="G82" s="24"/>
      <c r="H82" s="24"/>
      <c r="I82" s="24"/>
      <c r="J82" s="28"/>
      <c r="K82" s="28"/>
      <c r="L82" s="28"/>
      <c r="M82" s="28"/>
      <c r="N82" s="28"/>
    </row>
    <row r="83" spans="2:14" x14ac:dyDescent="0.2">
      <c r="B83" s="1"/>
      <c r="C83" s="28"/>
      <c r="D83" s="28"/>
      <c r="G83" s="24"/>
      <c r="H83" s="24"/>
      <c r="I83" s="24"/>
      <c r="J83" s="28"/>
      <c r="K83" s="28"/>
      <c r="L83" s="28"/>
      <c r="M83" s="28"/>
      <c r="N83" s="28"/>
    </row>
    <row r="84" spans="2:14" x14ac:dyDescent="0.2">
      <c r="B84" s="3"/>
      <c r="C84" s="28"/>
      <c r="D84" s="28"/>
      <c r="G84" s="24"/>
      <c r="H84" s="24"/>
      <c r="I84" s="24"/>
      <c r="J84" s="28"/>
      <c r="K84" s="28"/>
      <c r="L84" s="28"/>
      <c r="M84" s="28"/>
      <c r="N84" s="28"/>
    </row>
    <row r="85" spans="2:14" x14ac:dyDescent="0.2">
      <c r="B85" s="3"/>
      <c r="C85" s="28"/>
      <c r="D85" s="28"/>
      <c r="G85" s="24"/>
      <c r="H85" s="24"/>
      <c r="I85" s="24"/>
      <c r="J85" s="28"/>
      <c r="K85" s="28"/>
      <c r="L85" s="28"/>
      <c r="M85" s="28"/>
      <c r="N85" s="28"/>
    </row>
    <row r="86" spans="2:14" x14ac:dyDescent="0.2">
      <c r="B86" s="1"/>
      <c r="C86" s="28"/>
      <c r="D86" s="28"/>
      <c r="G86" s="24"/>
      <c r="H86" s="24"/>
      <c r="I86" s="24"/>
      <c r="J86" s="28"/>
      <c r="K86" s="28"/>
      <c r="L86" s="28"/>
      <c r="M86" s="28"/>
      <c r="N86" s="28"/>
    </row>
    <row r="87" spans="2:14" x14ac:dyDescent="0.2">
      <c r="B87" s="3"/>
      <c r="C87" s="28"/>
      <c r="D87" s="28"/>
      <c r="G87" s="24"/>
      <c r="H87" s="24"/>
      <c r="I87" s="24"/>
      <c r="J87" s="28"/>
      <c r="K87" s="28"/>
      <c r="L87" s="28"/>
      <c r="M87" s="28"/>
      <c r="N87" s="28"/>
    </row>
    <row r="88" spans="2:14" x14ac:dyDescent="0.2">
      <c r="B88" s="3"/>
      <c r="C88" s="28"/>
      <c r="D88" s="28"/>
      <c r="G88" s="24"/>
      <c r="H88" s="24"/>
      <c r="I88" s="24"/>
      <c r="J88" s="28"/>
      <c r="K88" s="28"/>
      <c r="L88" s="28"/>
      <c r="M88" s="28"/>
      <c r="N88" s="28"/>
    </row>
    <row r="89" spans="2:14" x14ac:dyDescent="0.2">
      <c r="B89" s="3"/>
      <c r="C89" s="28"/>
      <c r="D89" s="28"/>
      <c r="G89" s="24"/>
      <c r="H89" s="24"/>
      <c r="I89" s="24"/>
      <c r="J89" s="28"/>
      <c r="K89" s="28"/>
      <c r="L89" s="28"/>
      <c r="M89" s="28"/>
      <c r="N89" s="28"/>
    </row>
    <row r="90" spans="2:14" x14ac:dyDescent="0.2">
      <c r="B90" s="1"/>
      <c r="C90" s="28"/>
      <c r="D90" s="28"/>
      <c r="G90" s="24"/>
      <c r="H90" s="24"/>
      <c r="I90" s="24"/>
      <c r="J90" s="28"/>
      <c r="K90" s="28"/>
      <c r="L90" s="28"/>
      <c r="M90" s="28"/>
      <c r="N90" s="28"/>
    </row>
    <row r="91" spans="2:14" x14ac:dyDescent="0.2">
      <c r="B91" s="1"/>
      <c r="C91" s="28"/>
      <c r="D91" s="28"/>
      <c r="G91" s="24"/>
      <c r="H91" s="24"/>
      <c r="I91" s="24"/>
      <c r="J91" s="28"/>
      <c r="K91" s="28"/>
      <c r="L91" s="28"/>
      <c r="M91" s="28"/>
      <c r="N91" s="28"/>
    </row>
    <row r="92" spans="2:14" x14ac:dyDescent="0.2">
      <c r="C92" s="28"/>
      <c r="D92" s="28"/>
      <c r="G92" s="28"/>
      <c r="H92" s="29"/>
      <c r="I92" s="24"/>
      <c r="J92" s="28"/>
      <c r="K92" s="28"/>
      <c r="L92" s="28"/>
      <c r="M92" s="28"/>
      <c r="N92" s="28"/>
    </row>
    <row r="93" spans="2:14" x14ac:dyDescent="0.2">
      <c r="C93" s="28"/>
      <c r="D93" s="28"/>
      <c r="I93" s="24"/>
      <c r="J93" s="28"/>
      <c r="K93" s="28"/>
      <c r="L93" s="28"/>
      <c r="M93" s="28"/>
      <c r="N93" s="28"/>
    </row>
    <row r="94" spans="2:14" x14ac:dyDescent="0.2">
      <c r="C94" s="28"/>
      <c r="D94" s="28"/>
      <c r="I94" s="24"/>
      <c r="J94" s="28"/>
      <c r="K94" s="28"/>
      <c r="L94" s="28"/>
      <c r="M94" s="28"/>
      <c r="N94" s="28"/>
    </row>
    <row r="95" spans="2:14" x14ac:dyDescent="0.2">
      <c r="C95" s="28"/>
      <c r="D95" s="28"/>
      <c r="I95" s="24"/>
      <c r="J95" s="28"/>
      <c r="K95" s="28"/>
      <c r="L95" s="28"/>
      <c r="M95" s="28"/>
      <c r="N95" s="28"/>
    </row>
    <row r="96" spans="2:14" x14ac:dyDescent="0.2">
      <c r="C96" s="28"/>
      <c r="D96" s="28"/>
      <c r="I96" s="24"/>
      <c r="J96" s="28"/>
      <c r="K96" s="28"/>
      <c r="L96" s="28"/>
      <c r="M96" s="28"/>
      <c r="N96" s="28"/>
    </row>
    <row r="97" spans="3:14" x14ac:dyDescent="0.2">
      <c r="C97" s="28"/>
      <c r="D97" s="28"/>
      <c r="I97" s="24"/>
      <c r="J97" s="28"/>
      <c r="K97" s="28"/>
      <c r="L97" s="28"/>
      <c r="M97" s="28"/>
      <c r="N97" s="28"/>
    </row>
    <row r="98" spans="3:14" x14ac:dyDescent="0.2">
      <c r="C98" s="28"/>
      <c r="D98" s="28"/>
      <c r="I98" s="24"/>
      <c r="J98" s="28"/>
      <c r="K98" s="28"/>
      <c r="L98" s="28"/>
      <c r="M98" s="28"/>
      <c r="N98" s="28"/>
    </row>
    <row r="99" spans="3:14" x14ac:dyDescent="0.2">
      <c r="I99" s="24"/>
      <c r="J99" s="28"/>
      <c r="K99" s="28"/>
      <c r="L99" s="28"/>
      <c r="M99" s="28"/>
      <c r="N99" s="28"/>
    </row>
    <row r="100" spans="3:14" x14ac:dyDescent="0.2">
      <c r="I100" s="24"/>
      <c r="J100" s="28"/>
      <c r="K100" s="28"/>
      <c r="L100" s="28"/>
      <c r="M100" s="28"/>
      <c r="N100" s="28"/>
    </row>
    <row r="101" spans="3:14" x14ac:dyDescent="0.2">
      <c r="I101" s="24"/>
      <c r="J101" s="28"/>
      <c r="K101" s="28"/>
      <c r="L101" s="28"/>
      <c r="M101" s="28"/>
      <c r="N101" s="28"/>
    </row>
    <row r="102" spans="3:14" x14ac:dyDescent="0.2">
      <c r="I102" s="24"/>
      <c r="J102" s="28"/>
      <c r="K102" s="28"/>
      <c r="L102" s="28"/>
      <c r="M102" s="28"/>
      <c r="N102" s="28"/>
    </row>
    <row r="103" spans="3:14" x14ac:dyDescent="0.2">
      <c r="I103" s="24"/>
      <c r="J103" s="28"/>
      <c r="K103" s="28"/>
      <c r="L103" s="28"/>
      <c r="M103" s="28"/>
      <c r="N103" s="28"/>
    </row>
    <row r="104" spans="3:14" x14ac:dyDescent="0.2">
      <c r="I104" s="24"/>
      <c r="J104" s="28"/>
      <c r="K104" s="28"/>
      <c r="L104" s="28"/>
      <c r="M104" s="28"/>
      <c r="N104" s="28"/>
    </row>
    <row r="105" spans="3:14" x14ac:dyDescent="0.2">
      <c r="I105" s="24"/>
      <c r="J105" s="28"/>
      <c r="K105" s="28"/>
      <c r="L105" s="28"/>
      <c r="M105" s="28"/>
      <c r="N105" s="28"/>
    </row>
    <row r="106" spans="3:14" x14ac:dyDescent="0.2">
      <c r="I106" s="24"/>
      <c r="J106" s="28"/>
      <c r="K106" s="28"/>
      <c r="L106" s="28"/>
      <c r="M106" s="28"/>
      <c r="N106" s="28"/>
    </row>
    <row r="107" spans="3:14" x14ac:dyDescent="0.2">
      <c r="I107" s="24"/>
      <c r="J107" s="28"/>
      <c r="K107" s="28"/>
      <c r="L107" s="28"/>
      <c r="M107" s="28"/>
      <c r="N107" s="28"/>
    </row>
    <row r="108" spans="3:14" x14ac:dyDescent="0.2">
      <c r="I108" s="29"/>
      <c r="J108" s="28"/>
      <c r="K108" s="28"/>
      <c r="L108" s="28"/>
      <c r="M108" s="28"/>
      <c r="N108" s="28"/>
    </row>
    <row r="109" spans="3:14" x14ac:dyDescent="0.2">
      <c r="K109" s="28"/>
      <c r="L109" s="28"/>
      <c r="M109" s="28"/>
      <c r="N109" s="28"/>
    </row>
    <row r="110" spans="3:14" x14ac:dyDescent="0.2">
      <c r="K110" s="28"/>
      <c r="L110" s="28"/>
      <c r="M110" s="28"/>
      <c r="N110" s="28"/>
    </row>
  </sheetData>
  <mergeCells count="7">
    <mergeCell ref="I24:J26"/>
    <mergeCell ref="R23:S23"/>
    <mergeCell ref="L1:M1"/>
    <mergeCell ref="O1:P1"/>
    <mergeCell ref="R1:S1"/>
    <mergeCell ref="L24:M24"/>
    <mergeCell ref="L25:M2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9B38E-FBB2-40BE-8F42-6F5591B081BA}">
  <dimension ref="A1:N30"/>
  <sheetViews>
    <sheetView tabSelected="1" workbookViewId="0">
      <selection activeCell="A23" sqref="A23:G29"/>
    </sheetView>
  </sheetViews>
  <sheetFormatPr baseColWidth="10" defaultRowHeight="15" x14ac:dyDescent="0.25"/>
  <cols>
    <col min="2" max="2" width="19.28515625" customWidth="1"/>
    <col min="3" max="3" width="33.7109375" bestFit="1" customWidth="1"/>
    <col min="5" max="5" width="13.7109375" customWidth="1"/>
    <col min="7" max="7" width="14" bestFit="1" customWidth="1"/>
    <col min="8" max="8" width="1.7109375" customWidth="1"/>
    <col min="9" max="9" width="56.5703125" customWidth="1"/>
    <col min="10" max="10" width="23.5703125" customWidth="1"/>
    <col min="11" max="11" width="1.7109375" customWidth="1"/>
  </cols>
  <sheetData>
    <row r="1" spans="1:14" ht="15.75" thickBot="1" x14ac:dyDescent="0.3">
      <c r="A1" s="118" t="s">
        <v>46</v>
      </c>
      <c r="B1" s="118"/>
      <c r="C1" s="118"/>
      <c r="D1" s="118"/>
      <c r="E1" s="118"/>
      <c r="F1" s="118"/>
      <c r="G1" s="118"/>
      <c r="H1" s="72"/>
      <c r="I1" s="72"/>
      <c r="J1" s="72"/>
      <c r="K1" s="72"/>
      <c r="L1" s="72"/>
      <c r="M1" s="72"/>
      <c r="N1" s="72"/>
    </row>
    <row r="2" spans="1:14" ht="39" thickBot="1" x14ac:dyDescent="0.3">
      <c r="A2" s="77" t="s">
        <v>0</v>
      </c>
      <c r="B2" s="78" t="s">
        <v>62</v>
      </c>
      <c r="C2" s="78" t="s">
        <v>47</v>
      </c>
      <c r="D2" s="79" t="s">
        <v>57</v>
      </c>
      <c r="E2" s="79" t="s">
        <v>48</v>
      </c>
      <c r="F2" s="79" t="s">
        <v>63</v>
      </c>
      <c r="G2" s="80" t="s">
        <v>64</v>
      </c>
      <c r="H2" s="72"/>
      <c r="I2" s="119" t="s">
        <v>52</v>
      </c>
      <c r="J2" s="120"/>
      <c r="K2" s="104"/>
      <c r="L2" s="72"/>
      <c r="M2" s="72"/>
      <c r="N2" s="72"/>
    </row>
    <row r="3" spans="1:14" x14ac:dyDescent="0.25">
      <c r="A3" s="103" t="s">
        <v>56</v>
      </c>
      <c r="B3" s="81">
        <v>60</v>
      </c>
      <c r="C3" s="65">
        <v>8.5</v>
      </c>
      <c r="D3" s="82">
        <f>+C3*B3</f>
        <v>510</v>
      </c>
      <c r="E3" s="83" t="s">
        <v>21</v>
      </c>
      <c r="F3" s="85">
        <f>+$J$12</f>
        <v>9228.5269709543572</v>
      </c>
      <c r="G3" s="84">
        <f t="shared" ref="G3:G17" si="0">+D3*F3</f>
        <v>4706548.7551867226</v>
      </c>
      <c r="H3" s="72"/>
      <c r="I3" s="72"/>
      <c r="J3" s="72"/>
      <c r="K3" s="72"/>
      <c r="L3" s="72"/>
      <c r="M3" s="72"/>
      <c r="N3" s="72"/>
    </row>
    <row r="4" spans="1:14" x14ac:dyDescent="0.25">
      <c r="A4" s="63" t="s">
        <v>4</v>
      </c>
      <c r="B4" s="64">
        <v>70</v>
      </c>
      <c r="C4" s="65">
        <v>8.5</v>
      </c>
      <c r="D4" s="66">
        <f t="shared" ref="D4:D17" si="1">+C4*B4</f>
        <v>595</v>
      </c>
      <c r="E4" s="67" t="s">
        <v>20</v>
      </c>
      <c r="F4" s="86">
        <f>+$J$7</f>
        <v>10697.40663900415</v>
      </c>
      <c r="G4" s="68">
        <f t="shared" si="0"/>
        <v>6364956.9502074691</v>
      </c>
      <c r="H4" s="72"/>
      <c r="I4" s="71" t="s">
        <v>53</v>
      </c>
      <c r="J4" s="72"/>
      <c r="K4" s="72"/>
      <c r="L4" s="72"/>
      <c r="M4" s="72"/>
      <c r="N4" s="72"/>
    </row>
    <row r="5" spans="1:14" x14ac:dyDescent="0.25">
      <c r="A5" s="101" t="s">
        <v>9</v>
      </c>
      <c r="B5" s="64">
        <v>50</v>
      </c>
      <c r="C5" s="65">
        <v>8.5</v>
      </c>
      <c r="D5" s="66">
        <f t="shared" si="1"/>
        <v>425</v>
      </c>
      <c r="E5" s="67" t="s">
        <v>20</v>
      </c>
      <c r="F5" s="86">
        <f>+$J$7</f>
        <v>10697.40663900415</v>
      </c>
      <c r="G5" s="68">
        <f t="shared" si="0"/>
        <v>4546397.8215767639</v>
      </c>
      <c r="H5" s="72"/>
      <c r="I5" s="73" t="s">
        <v>61</v>
      </c>
      <c r="J5" s="74">
        <v>10773</v>
      </c>
      <c r="K5" s="105"/>
      <c r="L5" s="72"/>
      <c r="M5" s="72"/>
      <c r="N5" s="72"/>
    </row>
    <row r="6" spans="1:14" x14ac:dyDescent="0.25">
      <c r="A6" s="101" t="s">
        <v>16</v>
      </c>
      <c r="B6" s="64">
        <v>90</v>
      </c>
      <c r="C6" s="65">
        <v>8.5</v>
      </c>
      <c r="D6" s="66">
        <f t="shared" si="1"/>
        <v>765</v>
      </c>
      <c r="E6" s="67" t="s">
        <v>20</v>
      </c>
      <c r="F6" s="86">
        <f>+$J$7</f>
        <v>10697.40663900415</v>
      </c>
      <c r="G6" s="68">
        <f t="shared" si="0"/>
        <v>8183516.0788381742</v>
      </c>
      <c r="H6" s="72"/>
      <c r="I6" s="99" t="s">
        <v>58</v>
      </c>
      <c r="J6" s="111">
        <v>460.7</v>
      </c>
      <c r="K6" s="106"/>
      <c r="L6" s="72"/>
      <c r="M6" s="72"/>
      <c r="N6" s="72"/>
    </row>
    <row r="7" spans="1:14" x14ac:dyDescent="0.25">
      <c r="A7" s="101" t="s">
        <v>14</v>
      </c>
      <c r="B7" s="64">
        <v>90</v>
      </c>
      <c r="C7" s="65">
        <v>8.5</v>
      </c>
      <c r="D7" s="66">
        <f t="shared" si="1"/>
        <v>765</v>
      </c>
      <c r="E7" s="67" t="s">
        <v>21</v>
      </c>
      <c r="F7" s="86">
        <f>+$J$12</f>
        <v>9228.5269709543572</v>
      </c>
      <c r="G7" s="68">
        <f t="shared" si="0"/>
        <v>7059823.1327800835</v>
      </c>
      <c r="H7" s="72"/>
      <c r="I7" s="87" t="s">
        <v>54</v>
      </c>
      <c r="J7" s="98">
        <f>(J5-J6)/(1-3.6%)</f>
        <v>10697.40663900415</v>
      </c>
      <c r="K7" s="107"/>
      <c r="L7" s="72"/>
      <c r="M7" s="72"/>
      <c r="N7" s="72"/>
    </row>
    <row r="8" spans="1:14" x14ac:dyDescent="0.25">
      <c r="A8" s="101" t="s">
        <v>17</v>
      </c>
      <c r="B8" s="64">
        <v>50</v>
      </c>
      <c r="C8" s="65">
        <v>8.5</v>
      </c>
      <c r="D8" s="66">
        <f t="shared" si="1"/>
        <v>425</v>
      </c>
      <c r="E8" s="67" t="s">
        <v>20</v>
      </c>
      <c r="F8" s="86">
        <f>+$J$7</f>
        <v>10697.40663900415</v>
      </c>
      <c r="G8" s="68">
        <f t="shared" si="0"/>
        <v>4546397.8215767639</v>
      </c>
      <c r="H8" s="72"/>
      <c r="I8" s="109"/>
      <c r="J8" s="108"/>
      <c r="K8" s="108"/>
      <c r="L8" s="72"/>
      <c r="M8" s="72"/>
      <c r="N8" s="72"/>
    </row>
    <row r="9" spans="1:14" x14ac:dyDescent="0.25">
      <c r="A9" s="101" t="s">
        <v>3</v>
      </c>
      <c r="B9" s="64">
        <v>80</v>
      </c>
      <c r="C9" s="65">
        <v>8.5</v>
      </c>
      <c r="D9" s="66">
        <f t="shared" si="1"/>
        <v>680</v>
      </c>
      <c r="E9" s="67" t="s">
        <v>21</v>
      </c>
      <c r="F9" s="86">
        <f>+$J$12</f>
        <v>9228.5269709543572</v>
      </c>
      <c r="G9" s="68">
        <f t="shared" si="0"/>
        <v>6275398.3402489629</v>
      </c>
      <c r="H9" s="72"/>
      <c r="I9" s="71" t="s">
        <v>55</v>
      </c>
      <c r="J9" s="72"/>
      <c r="K9" s="72"/>
      <c r="L9" s="72"/>
      <c r="M9" s="72"/>
      <c r="N9" s="72"/>
    </row>
    <row r="10" spans="1:14" x14ac:dyDescent="0.25">
      <c r="A10" s="101" t="s">
        <v>12</v>
      </c>
      <c r="B10" s="64">
        <v>83</v>
      </c>
      <c r="C10" s="65">
        <v>8.5</v>
      </c>
      <c r="D10" s="66">
        <f t="shared" si="1"/>
        <v>705.5</v>
      </c>
      <c r="E10" s="67" t="s">
        <v>21</v>
      </c>
      <c r="F10" s="86">
        <f>+$J$12</f>
        <v>9228.5269709543572</v>
      </c>
      <c r="G10" s="68">
        <f t="shared" si="0"/>
        <v>6510725.7780082989</v>
      </c>
      <c r="H10" s="72"/>
      <c r="I10" s="73" t="s">
        <v>61</v>
      </c>
      <c r="J10" s="74">
        <v>9357</v>
      </c>
      <c r="K10" s="105"/>
      <c r="L10" s="72"/>
      <c r="M10" s="72"/>
      <c r="N10" s="72"/>
    </row>
    <row r="11" spans="1:14" x14ac:dyDescent="0.25">
      <c r="A11" s="101" t="s">
        <v>7</v>
      </c>
      <c r="B11" s="64">
        <v>80</v>
      </c>
      <c r="C11" s="65">
        <v>8.5</v>
      </c>
      <c r="D11" s="66">
        <f t="shared" si="1"/>
        <v>680</v>
      </c>
      <c r="E11" s="67" t="s">
        <v>21</v>
      </c>
      <c r="F11" s="86">
        <f>+$J$12</f>
        <v>9228.5269709543572</v>
      </c>
      <c r="G11" s="68">
        <f t="shared" si="0"/>
        <v>6275398.3402489629</v>
      </c>
      <c r="H11" s="72"/>
      <c r="I11" s="99" t="s">
        <v>58</v>
      </c>
      <c r="J11" s="111">
        <v>460.7</v>
      </c>
      <c r="K11" s="106"/>
      <c r="L11" s="72"/>
      <c r="M11" s="72"/>
      <c r="N11" s="72"/>
    </row>
    <row r="12" spans="1:14" x14ac:dyDescent="0.25">
      <c r="A12" s="100" t="s">
        <v>6</v>
      </c>
      <c r="B12" s="64">
        <v>60</v>
      </c>
      <c r="C12" s="65">
        <v>8.5</v>
      </c>
      <c r="D12" s="66">
        <f t="shared" si="1"/>
        <v>510</v>
      </c>
      <c r="E12" s="67" t="s">
        <v>20</v>
      </c>
      <c r="F12" s="86">
        <f>+$J$7</f>
        <v>10697.40663900415</v>
      </c>
      <c r="G12" s="68">
        <f t="shared" si="0"/>
        <v>5455677.3858921165</v>
      </c>
      <c r="H12" s="72"/>
      <c r="I12" s="87" t="s">
        <v>54</v>
      </c>
      <c r="J12" s="98">
        <f>(J10-J11)/(1-3.6%)</f>
        <v>9228.5269709543572</v>
      </c>
      <c r="K12" s="107"/>
      <c r="L12" s="72"/>
      <c r="M12" s="72"/>
      <c r="N12" s="72"/>
    </row>
    <row r="13" spans="1:14" x14ac:dyDescent="0.25">
      <c r="A13" s="101" t="s">
        <v>2</v>
      </c>
      <c r="B13" s="64">
        <v>90</v>
      </c>
      <c r="C13" s="65">
        <v>8.5</v>
      </c>
      <c r="D13" s="66">
        <f t="shared" si="1"/>
        <v>765</v>
      </c>
      <c r="E13" s="67" t="s">
        <v>20</v>
      </c>
      <c r="F13" s="86">
        <f>+$J$7</f>
        <v>10697.40663900415</v>
      </c>
      <c r="G13" s="68">
        <f t="shared" si="0"/>
        <v>8183516.0788381742</v>
      </c>
      <c r="H13" s="72"/>
      <c r="K13" s="72"/>
      <c r="L13" s="72"/>
      <c r="M13" s="72"/>
      <c r="N13" s="72"/>
    </row>
    <row r="14" spans="1:14" x14ac:dyDescent="0.25">
      <c r="A14" s="101" t="s">
        <v>11</v>
      </c>
      <c r="B14" s="64">
        <v>75</v>
      </c>
      <c r="C14" s="65">
        <v>8.5</v>
      </c>
      <c r="D14" s="66">
        <f t="shared" si="1"/>
        <v>637.5</v>
      </c>
      <c r="E14" s="67" t="s">
        <v>21</v>
      </c>
      <c r="F14" s="86">
        <f>+$J$12</f>
        <v>9228.5269709543572</v>
      </c>
      <c r="G14" s="68">
        <f t="shared" si="0"/>
        <v>5883185.943983403</v>
      </c>
      <c r="H14" s="72"/>
      <c r="K14" s="72"/>
      <c r="L14" s="72"/>
      <c r="M14" s="72"/>
      <c r="N14" s="72"/>
    </row>
    <row r="15" spans="1:14" x14ac:dyDescent="0.25">
      <c r="A15" s="101" t="s">
        <v>15</v>
      </c>
      <c r="B15" s="64">
        <v>90</v>
      </c>
      <c r="C15" s="65">
        <v>8.5</v>
      </c>
      <c r="D15" s="66">
        <f t="shared" si="1"/>
        <v>765</v>
      </c>
      <c r="E15" s="67" t="s">
        <v>21</v>
      </c>
      <c r="F15" s="86">
        <f>+$J$12</f>
        <v>9228.5269709543572</v>
      </c>
      <c r="G15" s="68">
        <f t="shared" si="0"/>
        <v>7059823.1327800835</v>
      </c>
      <c r="H15" s="72"/>
      <c r="K15" s="72"/>
      <c r="L15" s="72"/>
      <c r="M15" s="72"/>
      <c r="N15" s="72"/>
    </row>
    <row r="16" spans="1:14" x14ac:dyDescent="0.25">
      <c r="A16" s="101" t="s">
        <v>10</v>
      </c>
      <c r="B16" s="64">
        <v>57</v>
      </c>
      <c r="C16" s="65">
        <v>8.5</v>
      </c>
      <c r="D16" s="66">
        <f t="shared" si="1"/>
        <v>484.5</v>
      </c>
      <c r="E16" s="67" t="s">
        <v>20</v>
      </c>
      <c r="F16" s="86">
        <f>+$J$7</f>
        <v>10697.40663900415</v>
      </c>
      <c r="G16" s="68">
        <f t="shared" si="0"/>
        <v>5182893.5165975103</v>
      </c>
      <c r="H16" s="72"/>
      <c r="K16" s="72"/>
      <c r="L16" s="72"/>
      <c r="M16" s="72"/>
      <c r="N16" s="72"/>
    </row>
    <row r="17" spans="1:14" ht="15.75" thickBot="1" x14ac:dyDescent="0.3">
      <c r="A17" s="102" t="s">
        <v>5</v>
      </c>
      <c r="B17" s="88">
        <v>57</v>
      </c>
      <c r="C17" s="89">
        <v>8.5</v>
      </c>
      <c r="D17" s="90">
        <f t="shared" si="1"/>
        <v>484.5</v>
      </c>
      <c r="E17" s="91" t="s">
        <v>20</v>
      </c>
      <c r="F17" s="92">
        <f>+$J$7</f>
        <v>10697.40663900415</v>
      </c>
      <c r="G17" s="93">
        <f t="shared" si="0"/>
        <v>5182893.5165975103</v>
      </c>
      <c r="H17" s="72"/>
      <c r="K17" s="72"/>
      <c r="L17" s="72"/>
      <c r="M17" s="72"/>
      <c r="N17" s="72"/>
    </row>
    <row r="18" spans="1:14" x14ac:dyDescent="0.25">
      <c r="A18" s="121" t="s">
        <v>49</v>
      </c>
      <c r="B18" s="124">
        <f>SUM(B3:B17)</f>
        <v>1082</v>
      </c>
      <c r="C18" s="94" t="s">
        <v>50</v>
      </c>
      <c r="D18" s="95">
        <f>SUM(D3:D17)</f>
        <v>9197</v>
      </c>
      <c r="E18" s="96"/>
      <c r="F18" s="95"/>
      <c r="G18" s="97">
        <f>SUM(G3:G17)</f>
        <v>91417152.593361005</v>
      </c>
      <c r="H18" s="72"/>
      <c r="K18" s="72"/>
      <c r="L18" s="72"/>
      <c r="M18" s="72"/>
      <c r="N18" s="72"/>
    </row>
    <row r="19" spans="1:14" x14ac:dyDescent="0.25">
      <c r="A19" s="122"/>
      <c r="B19" s="125"/>
      <c r="C19" s="69" t="s">
        <v>59</v>
      </c>
      <c r="D19" s="127">
        <v>94474000</v>
      </c>
      <c r="E19" s="128"/>
      <c r="F19" s="128"/>
      <c r="G19" s="129"/>
      <c r="H19" s="72"/>
      <c r="K19" s="72"/>
      <c r="L19" s="72"/>
      <c r="M19" s="72"/>
      <c r="N19" s="72"/>
    </row>
    <row r="20" spans="1:14" ht="15.75" thickBot="1" x14ac:dyDescent="0.3">
      <c r="A20" s="123"/>
      <c r="B20" s="126"/>
      <c r="C20" s="70" t="s">
        <v>51</v>
      </c>
      <c r="D20" s="130">
        <f>+D19-G18</f>
        <v>3056847.4066389948</v>
      </c>
      <c r="E20" s="131"/>
      <c r="F20" s="131"/>
      <c r="G20" s="132"/>
      <c r="H20" s="72"/>
      <c r="K20" s="72"/>
      <c r="L20" s="75"/>
      <c r="M20" s="72"/>
      <c r="N20" s="72"/>
    </row>
    <row r="21" spans="1:14" x14ac:dyDescent="0.25">
      <c r="A21" s="72"/>
      <c r="B21" s="72"/>
      <c r="C21" s="72"/>
      <c r="D21" s="72"/>
      <c r="E21" s="72"/>
      <c r="F21" s="72"/>
      <c r="G21" s="72"/>
      <c r="H21" s="72"/>
      <c r="I21" s="72"/>
      <c r="J21" s="72"/>
      <c r="K21" s="72"/>
      <c r="L21" s="72"/>
      <c r="M21" s="72"/>
      <c r="N21" s="72"/>
    </row>
    <row r="22" spans="1:14" x14ac:dyDescent="0.25">
      <c r="A22" s="72"/>
      <c r="B22" s="72"/>
      <c r="C22" s="72"/>
      <c r="D22" s="72"/>
      <c r="E22" s="72"/>
      <c r="F22" s="72"/>
      <c r="G22" s="72"/>
      <c r="H22" s="72"/>
      <c r="I22" s="72"/>
      <c r="J22" s="72"/>
      <c r="K22" s="72"/>
      <c r="L22" s="72"/>
      <c r="M22" s="72"/>
      <c r="N22" s="72"/>
    </row>
    <row r="23" spans="1:14" x14ac:dyDescent="0.25">
      <c r="A23" s="117" t="s">
        <v>65</v>
      </c>
      <c r="B23" s="117"/>
      <c r="C23" s="117"/>
      <c r="D23" s="117"/>
      <c r="E23" s="117"/>
      <c r="F23" s="117"/>
      <c r="G23" s="117"/>
      <c r="H23" s="72"/>
      <c r="I23" s="72"/>
      <c r="J23" s="72"/>
      <c r="K23" s="72"/>
      <c r="L23" s="72"/>
      <c r="M23" s="72"/>
      <c r="N23" s="72"/>
    </row>
    <row r="24" spans="1:14" x14ac:dyDescent="0.25">
      <c r="A24" s="117"/>
      <c r="B24" s="117"/>
      <c r="C24" s="117"/>
      <c r="D24" s="117"/>
      <c r="E24" s="117"/>
      <c r="F24" s="117"/>
      <c r="G24" s="117"/>
      <c r="H24" s="72"/>
      <c r="I24" s="72"/>
      <c r="J24" s="72"/>
      <c r="K24" s="72"/>
      <c r="L24" s="72"/>
      <c r="M24" s="72"/>
      <c r="N24" s="72"/>
    </row>
    <row r="25" spans="1:14" x14ac:dyDescent="0.25">
      <c r="A25" s="117"/>
      <c r="B25" s="117"/>
      <c r="C25" s="117"/>
      <c r="D25" s="117"/>
      <c r="E25" s="117"/>
      <c r="F25" s="117"/>
      <c r="G25" s="117"/>
      <c r="H25" s="72"/>
      <c r="I25" s="72"/>
      <c r="J25" s="72"/>
      <c r="K25" s="72"/>
      <c r="L25" s="72"/>
      <c r="M25" s="72"/>
      <c r="N25" s="72"/>
    </row>
    <row r="26" spans="1:14" x14ac:dyDescent="0.25">
      <c r="A26" s="117"/>
      <c r="B26" s="117"/>
      <c r="C26" s="117"/>
      <c r="D26" s="117"/>
      <c r="E26" s="117"/>
      <c r="F26" s="117"/>
      <c r="G26" s="117"/>
      <c r="H26" s="72"/>
      <c r="I26" s="72"/>
      <c r="J26" s="72"/>
      <c r="K26" s="72"/>
      <c r="L26" s="72"/>
      <c r="M26" s="72"/>
      <c r="N26" s="72"/>
    </row>
    <row r="27" spans="1:14" ht="16.5" customHeight="1" x14ac:dyDescent="0.25">
      <c r="A27" s="117"/>
      <c r="B27" s="117"/>
      <c r="C27" s="117"/>
      <c r="D27" s="117"/>
      <c r="E27" s="117"/>
      <c r="F27" s="117"/>
      <c r="G27" s="117"/>
      <c r="H27" s="72"/>
      <c r="I27" s="72"/>
      <c r="J27" s="72"/>
      <c r="K27" s="72"/>
      <c r="L27" s="72"/>
      <c r="M27" s="72"/>
      <c r="N27" s="72"/>
    </row>
    <row r="28" spans="1:14" ht="7.5" hidden="1" customHeight="1" x14ac:dyDescent="0.25">
      <c r="A28" s="117"/>
      <c r="B28" s="117"/>
      <c r="C28" s="117"/>
      <c r="D28" s="117"/>
      <c r="E28" s="117"/>
      <c r="F28" s="117"/>
      <c r="G28" s="117"/>
      <c r="H28" s="72"/>
      <c r="I28" s="72"/>
      <c r="J28" s="72"/>
      <c r="K28" s="72"/>
      <c r="L28" s="72"/>
      <c r="M28" s="72"/>
      <c r="N28" s="72"/>
    </row>
    <row r="29" spans="1:14" ht="28.5" customHeight="1" x14ac:dyDescent="0.25">
      <c r="A29" s="117"/>
      <c r="B29" s="117"/>
      <c r="C29" s="117"/>
      <c r="D29" s="117"/>
      <c r="E29" s="117"/>
      <c r="F29" s="117"/>
      <c r="G29" s="117"/>
      <c r="H29" s="72"/>
      <c r="I29" s="72"/>
      <c r="J29" s="72"/>
      <c r="K29" s="72"/>
      <c r="L29" s="72"/>
      <c r="M29" s="72"/>
      <c r="N29" s="72"/>
    </row>
    <row r="30" spans="1:14" ht="33.75" customHeight="1" x14ac:dyDescent="0.25">
      <c r="A30" s="72"/>
      <c r="B30" s="72"/>
      <c r="C30" s="72"/>
      <c r="D30" s="76"/>
      <c r="E30" s="71"/>
      <c r="F30" s="72"/>
      <c r="G30" s="72"/>
      <c r="H30" s="72"/>
      <c r="I30" s="110" t="s">
        <v>60</v>
      </c>
      <c r="J30" s="72"/>
      <c r="K30" s="72"/>
      <c r="L30" s="72"/>
      <c r="M30" s="72"/>
      <c r="N30" s="72"/>
    </row>
  </sheetData>
  <mergeCells count="7">
    <mergeCell ref="A23:G29"/>
    <mergeCell ref="A1:G1"/>
    <mergeCell ref="I2:J2"/>
    <mergeCell ref="A18:A20"/>
    <mergeCell ref="B18:B20"/>
    <mergeCell ref="D19:G19"/>
    <mergeCell ref="D20:G20"/>
  </mergeCells>
  <hyperlinks>
    <hyperlink ref="I30" r:id="rId1" xr:uid="{619A9FFF-5950-401D-B4BF-A76E23073AFB}"/>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 (financiera)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Yenifer Prada Peña</dc:creator>
  <cp:lastModifiedBy>Nydia Moreno</cp:lastModifiedBy>
  <dcterms:created xsi:type="dcterms:W3CDTF">2022-04-19T13:11:49Z</dcterms:created>
  <dcterms:modified xsi:type="dcterms:W3CDTF">2023-02-23T21:03:43Z</dcterms:modified>
</cp:coreProperties>
</file>